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F:\DOC\INFORM\PAIE\Documentation PAIE\Indemnité-Prime\RIFSEEP\Simulateurs\TABLEAU DE CONTROLE MAXI\"/>
    </mc:Choice>
  </mc:AlternateContent>
  <xr:revisionPtr revIDLastSave="0" documentId="13_ncr:1_{FE87CF26-7A40-4412-B1FD-3F528A7343DD}" xr6:coauthVersionLast="47" xr6:coauthVersionMax="47" xr10:uidLastSave="{00000000-0000-0000-0000-000000000000}"/>
  <bookViews>
    <workbookView xWindow="-120" yWindow="-120" windowWidth="29040" windowHeight="15720" activeTab="1" xr2:uid="{00000000-000D-0000-FFFF-FFFF00000000}"/>
  </bookViews>
  <sheets>
    <sheet name="NOTICE D'UTILISATION" sheetId="5" r:id="rId1"/>
    <sheet name="CAT A" sheetId="2" r:id="rId2"/>
    <sheet name="CAT B" sheetId="3" r:id="rId3"/>
    <sheet name="CAT C" sheetId="1" r:id="rId4"/>
  </sheets>
  <definedNames>
    <definedName name="_xlnm._FilterDatabase" localSheetId="1" hidden="1">'CAT A'!#REF!</definedName>
    <definedName name="_xlnm._FilterDatabase" localSheetId="2" hidden="1">'CAT B'!#REF!</definedName>
    <definedName name="_xlnm._FilterDatabase" localSheetId="3" hidden="1">'CAT C'!#REF!</definedName>
    <definedName name="_xlnm._FilterDatabase" localSheetId="0" hidden="1">'NOTICE D''UTILISATION'!#REF!</definedName>
    <definedName name="_xlnm.Print_Titles" localSheetId="1">'CAT A'!$12:$14</definedName>
    <definedName name="_xlnm.Print_Titles" localSheetId="3">'CAT C'!$14:$18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8" i="2" l="1"/>
  <c r="L67" i="2"/>
  <c r="L66" i="2"/>
  <c r="L65" i="2"/>
  <c r="P19" i="2"/>
  <c r="Q19" i="2" s="1"/>
  <c r="L19" i="2"/>
  <c r="H19" i="2"/>
  <c r="P18" i="2"/>
  <c r="Q18" i="2" s="1"/>
  <c r="L18" i="2"/>
  <c r="H18" i="2"/>
  <c r="P17" i="2"/>
  <c r="Q17" i="2" s="1"/>
  <c r="L17" i="2"/>
  <c r="H17" i="2"/>
  <c r="P16" i="2"/>
  <c r="Q16" i="2" s="1"/>
  <c r="L16" i="2"/>
  <c r="H16" i="2"/>
  <c r="P28" i="3"/>
  <c r="Q28" i="3" s="1"/>
  <c r="R28" i="3" s="1"/>
  <c r="L28" i="3"/>
  <c r="H28" i="3"/>
  <c r="P27" i="3"/>
  <c r="Q27" i="3" s="1"/>
  <c r="L27" i="3"/>
  <c r="H27" i="3"/>
  <c r="P60" i="2"/>
  <c r="Q60" i="2" s="1"/>
  <c r="L60" i="2"/>
  <c r="H60" i="2"/>
  <c r="P78" i="2"/>
  <c r="Q78" i="2" s="1"/>
  <c r="L78" i="2"/>
  <c r="H78" i="2"/>
  <c r="P77" i="2"/>
  <c r="Q77" i="2" s="1"/>
  <c r="L77" i="2"/>
  <c r="H77" i="2"/>
  <c r="R60" i="2" l="1"/>
  <c r="R16" i="2"/>
  <c r="R17" i="2"/>
  <c r="R18" i="2"/>
  <c r="R19" i="2"/>
  <c r="R27" i="3"/>
  <c r="R77" i="2"/>
  <c r="R78" i="2"/>
  <c r="P75" i="2"/>
  <c r="Q75" i="2" s="1"/>
  <c r="L75" i="2"/>
  <c r="H75" i="2"/>
  <c r="P74" i="2"/>
  <c r="Q74" i="2" s="1"/>
  <c r="L74" i="2"/>
  <c r="H74" i="2"/>
  <c r="R74" i="2" l="1"/>
  <c r="R75" i="2"/>
  <c r="H70" i="2"/>
  <c r="L70" i="2"/>
  <c r="P70" i="2"/>
  <c r="Q70" i="2" s="1"/>
  <c r="H71" i="2"/>
  <c r="L71" i="2"/>
  <c r="P71" i="2"/>
  <c r="Q71" i="2" s="1"/>
  <c r="R71" i="2" s="1"/>
  <c r="H72" i="2"/>
  <c r="L72" i="2"/>
  <c r="P72" i="2"/>
  <c r="Q72" i="2" s="1"/>
  <c r="R72" i="2" s="1"/>
  <c r="P68" i="2"/>
  <c r="Q68" i="2" s="1"/>
  <c r="H68" i="2"/>
  <c r="P67" i="2"/>
  <c r="Q67" i="2" s="1"/>
  <c r="H67" i="2"/>
  <c r="P66" i="2"/>
  <c r="Q66" i="2" s="1"/>
  <c r="H66" i="2"/>
  <c r="P65" i="2"/>
  <c r="Q65" i="2" s="1"/>
  <c r="H65" i="2"/>
  <c r="P63" i="2"/>
  <c r="Q63" i="2" s="1"/>
  <c r="L63" i="2"/>
  <c r="H63" i="2"/>
  <c r="P62" i="2"/>
  <c r="Q62" i="2" s="1"/>
  <c r="L62" i="2"/>
  <c r="H62" i="2"/>
  <c r="L25" i="3"/>
  <c r="L24" i="3"/>
  <c r="L23" i="3"/>
  <c r="P25" i="3"/>
  <c r="Q25" i="3" s="1"/>
  <c r="H25" i="3"/>
  <c r="P24" i="3"/>
  <c r="Q24" i="3" s="1"/>
  <c r="H24" i="3"/>
  <c r="P23" i="3"/>
  <c r="Q23" i="3" s="1"/>
  <c r="H23" i="3"/>
  <c r="P59" i="2"/>
  <c r="Q59" i="2" s="1"/>
  <c r="L59" i="2"/>
  <c r="H59" i="2"/>
  <c r="P58" i="2"/>
  <c r="Q58" i="2" s="1"/>
  <c r="L58" i="2"/>
  <c r="H58" i="2"/>
  <c r="P57" i="2"/>
  <c r="Q57" i="2" s="1"/>
  <c r="L57" i="2"/>
  <c r="H57" i="2"/>
  <c r="R25" i="3" l="1"/>
  <c r="R65" i="2"/>
  <c r="R68" i="2"/>
  <c r="R63" i="2"/>
  <c r="R24" i="3"/>
  <c r="R62" i="2"/>
  <c r="R58" i="2"/>
  <c r="R57" i="2"/>
  <c r="R66" i="2"/>
  <c r="R70" i="2"/>
  <c r="R23" i="3"/>
  <c r="R67" i="2"/>
  <c r="R59" i="2"/>
  <c r="P55" i="2"/>
  <c r="Q55" i="2" s="1"/>
  <c r="L55" i="2"/>
  <c r="H55" i="2"/>
  <c r="P54" i="2"/>
  <c r="Q54" i="2" s="1"/>
  <c r="L54" i="2"/>
  <c r="H54" i="2"/>
  <c r="P53" i="2"/>
  <c r="Q53" i="2" s="1"/>
  <c r="L53" i="2"/>
  <c r="H53" i="2"/>
  <c r="P52" i="2"/>
  <c r="Q52" i="2" s="1"/>
  <c r="L52" i="2"/>
  <c r="H52" i="2"/>
  <c r="R54" i="2" l="1"/>
  <c r="R53" i="2"/>
  <c r="R52" i="2"/>
  <c r="R55" i="2"/>
  <c r="H49" i="2"/>
  <c r="L49" i="2"/>
  <c r="P49" i="2"/>
  <c r="Q49" i="2" s="1"/>
  <c r="H50" i="2"/>
  <c r="L50" i="2"/>
  <c r="P50" i="2"/>
  <c r="Q50" i="2" s="1"/>
  <c r="P21" i="3"/>
  <c r="Q21" i="3" s="1"/>
  <c r="N21" i="3"/>
  <c r="K21" i="3"/>
  <c r="L21" i="3" s="1"/>
  <c r="H21" i="3"/>
  <c r="P20" i="3"/>
  <c r="Q20" i="3" s="1"/>
  <c r="N20" i="3"/>
  <c r="K20" i="3"/>
  <c r="L20" i="3" s="1"/>
  <c r="H20" i="3"/>
  <c r="R20" i="3" l="1"/>
  <c r="R21" i="3"/>
  <c r="R50" i="2"/>
  <c r="R49" i="2"/>
  <c r="P47" i="2"/>
  <c r="Q47" i="2" s="1"/>
  <c r="L47" i="2"/>
  <c r="H47" i="2"/>
  <c r="P46" i="2"/>
  <c r="Q46" i="2" s="1"/>
  <c r="L46" i="2"/>
  <c r="H46" i="2"/>
  <c r="P45" i="2"/>
  <c r="Q45" i="2" s="1"/>
  <c r="L45" i="2"/>
  <c r="H45" i="2"/>
  <c r="R47" i="2" l="1"/>
  <c r="R45" i="2"/>
  <c r="R46" i="2"/>
  <c r="P21" i="2"/>
  <c r="N43" i="2"/>
  <c r="N42" i="2"/>
  <c r="K43" i="2"/>
  <c r="L43" i="2" s="1"/>
  <c r="K42" i="2"/>
  <c r="L42" i="2" s="1"/>
  <c r="P43" i="2"/>
  <c r="Q43" i="2" s="1"/>
  <c r="H43" i="2"/>
  <c r="P42" i="2"/>
  <c r="Q42" i="2" s="1"/>
  <c r="H42" i="2"/>
  <c r="N40" i="2"/>
  <c r="N39" i="2"/>
  <c r="N38" i="2"/>
  <c r="K40" i="2"/>
  <c r="L40" i="2" s="1"/>
  <c r="K39" i="2"/>
  <c r="L39" i="2" s="1"/>
  <c r="K38" i="2"/>
  <c r="L38" i="2" s="1"/>
  <c r="P40" i="2"/>
  <c r="Q40" i="2" s="1"/>
  <c r="H40" i="2"/>
  <c r="P39" i="2"/>
  <c r="Q39" i="2" s="1"/>
  <c r="H39" i="2"/>
  <c r="P38" i="2"/>
  <c r="Q38" i="2" s="1"/>
  <c r="H38" i="2"/>
  <c r="N34" i="2"/>
  <c r="N36" i="2"/>
  <c r="N35" i="2"/>
  <c r="N33" i="2"/>
  <c r="K36" i="2"/>
  <c r="L36" i="2" s="1"/>
  <c r="K35" i="2"/>
  <c r="L35" i="2" s="1"/>
  <c r="K34" i="2"/>
  <c r="L34" i="2" s="1"/>
  <c r="K33" i="2"/>
  <c r="P36" i="2"/>
  <c r="Q36" i="2" s="1"/>
  <c r="H36" i="2"/>
  <c r="P35" i="2"/>
  <c r="Q35" i="2" s="1"/>
  <c r="H35" i="2"/>
  <c r="P34" i="2"/>
  <c r="Q34" i="2" s="1"/>
  <c r="H34" i="2"/>
  <c r="P33" i="2"/>
  <c r="Q33" i="2" s="1"/>
  <c r="L33" i="2"/>
  <c r="H33" i="2"/>
  <c r="R42" i="2" l="1"/>
  <c r="R43" i="2"/>
  <c r="R33" i="2"/>
  <c r="R40" i="2"/>
  <c r="R38" i="2"/>
  <c r="R39" i="2"/>
  <c r="R34" i="2"/>
  <c r="R36" i="2"/>
  <c r="R35" i="2"/>
  <c r="P17" i="1"/>
  <c r="Q17" i="1" s="1"/>
  <c r="H18" i="1"/>
  <c r="H17" i="1"/>
  <c r="H17" i="3"/>
  <c r="H18" i="3"/>
  <c r="H16" i="3"/>
  <c r="R17" i="1" l="1"/>
  <c r="H21" i="2"/>
  <c r="Q21" i="2" l="1"/>
  <c r="R21" i="2" s="1"/>
  <c r="H31" i="2"/>
  <c r="H30" i="2"/>
  <c r="H28" i="2"/>
  <c r="H27" i="2"/>
  <c r="H26" i="2"/>
  <c r="H25" i="2"/>
  <c r="H23" i="2"/>
  <c r="H22" i="2"/>
  <c r="N18" i="3" l="1"/>
  <c r="K18" i="3"/>
  <c r="L18" i="3" s="1"/>
  <c r="N17" i="3"/>
  <c r="K17" i="3"/>
  <c r="L17" i="3" s="1"/>
  <c r="N16" i="3"/>
  <c r="K16" i="3"/>
  <c r="L16" i="3" s="1"/>
  <c r="P18" i="1" l="1"/>
  <c r="Q18" i="1" s="1"/>
  <c r="R18" i="1" s="1"/>
  <c r="N18" i="1"/>
  <c r="K18" i="1"/>
  <c r="L18" i="1" s="1"/>
  <c r="N17" i="1"/>
  <c r="K17" i="1"/>
  <c r="L17" i="1" s="1"/>
  <c r="K21" i="2"/>
  <c r="P18" i="3" l="1"/>
  <c r="P17" i="3"/>
  <c r="Q17" i="3" s="1"/>
  <c r="R17" i="3" s="1"/>
  <c r="P16" i="3"/>
  <c r="Q16" i="3" l="1"/>
  <c r="R16" i="3" s="1"/>
  <c r="Q18" i="3"/>
  <c r="R18" i="3" s="1"/>
  <c r="N28" i="2"/>
  <c r="N27" i="2"/>
  <c r="N26" i="2"/>
  <c r="N25" i="2"/>
  <c r="K28" i="2"/>
  <c r="K27" i="2"/>
  <c r="K26" i="2"/>
  <c r="K25" i="2"/>
  <c r="P31" i="2" l="1"/>
  <c r="Q31" i="2" s="1"/>
  <c r="R31" i="2" s="1"/>
  <c r="L31" i="2"/>
  <c r="P30" i="2"/>
  <c r="Q30" i="2" s="1"/>
  <c r="R30" i="2" s="1"/>
  <c r="L30" i="2"/>
  <c r="N23" i="2"/>
  <c r="N22" i="2"/>
  <c r="N21" i="2"/>
  <c r="K23" i="2"/>
  <c r="L23" i="2" s="1"/>
  <c r="K22" i="2"/>
  <c r="L22" i="2" s="1"/>
  <c r="L21" i="2"/>
  <c r="P23" i="2"/>
  <c r="Q23" i="2" s="1"/>
  <c r="R23" i="2" s="1"/>
  <c r="P22" i="2"/>
  <c r="Q22" i="2" s="1"/>
  <c r="R22" i="2" s="1"/>
  <c r="L28" i="2"/>
  <c r="L26" i="2"/>
  <c r="L25" i="2"/>
  <c r="P28" i="2"/>
  <c r="Q28" i="2" s="1"/>
  <c r="R28" i="2" s="1"/>
  <c r="P27" i="2"/>
  <c r="Q27" i="2" s="1"/>
  <c r="R27" i="2" s="1"/>
  <c r="L27" i="2"/>
  <c r="P26" i="2"/>
  <c r="Q26" i="2" s="1"/>
  <c r="R26" i="2" s="1"/>
  <c r="P25" i="2"/>
  <c r="Q25" i="2" s="1"/>
  <c r="R25" i="2" s="1"/>
</calcChain>
</file>

<file path=xl/sharedStrings.xml><?xml version="1.0" encoding="utf-8"?>
<sst xmlns="http://schemas.openxmlformats.org/spreadsheetml/2006/main" count="195" uniqueCount="121">
  <si>
    <t>Agt</t>
  </si>
  <si>
    <t>Nom d'usage</t>
  </si>
  <si>
    <t>Prénom</t>
  </si>
  <si>
    <t>sur</t>
  </si>
  <si>
    <t>IFSE</t>
  </si>
  <si>
    <t>montant mensuel proposé</t>
  </si>
  <si>
    <t>montant annuel proposé</t>
  </si>
  <si>
    <t>Décret n° 2014-513 du 20 mai 2014</t>
  </si>
  <si>
    <t>Circulaire du 5 décembre 2014</t>
  </si>
  <si>
    <t>SIMULATEUR DE CALCUL IFSE - CIA</t>
  </si>
  <si>
    <t>Cellules en bleu à compléter</t>
  </si>
  <si>
    <t>(1)</t>
  </si>
  <si>
    <t>(2)</t>
  </si>
  <si>
    <t>(3)</t>
  </si>
  <si>
    <t>(4)</t>
  </si>
  <si>
    <t>COMPLEMENT INDEMNITAIRE ANNUEL</t>
  </si>
  <si>
    <t>Grade</t>
  </si>
  <si>
    <t>Emplois / Métier</t>
  </si>
  <si>
    <t>Groupe de fonctions associé</t>
  </si>
  <si>
    <t>CELLULES EN BLEU</t>
  </si>
  <si>
    <t>INFORMATIONS GENERALES</t>
  </si>
  <si>
    <t>TAUX D'EMPLOI</t>
  </si>
  <si>
    <t>"Pour chaque corps, est ainsi déterminé un nombre limité de groupes de fonctions. Ceux-ci seront formellement déconnectés du grade."</t>
  </si>
  <si>
    <t>"Les groupes de fonctions sont hiérarchisés, le « groupe 1 » devant être réservé aux postes les plus lourds ou les plus exigeants."</t>
  </si>
  <si>
    <t>Il n'appartient pas au Centre de Gestion de la Fonction Publique Territoriale de la Gironde d'intervenir dans la classification des emplois à l'intérieur des groupes de fonctions.</t>
  </si>
  <si>
    <t>Ils sont établis pour les agents NON logés.</t>
  </si>
  <si>
    <t>Les cellules en bleu sont à compléter.</t>
  </si>
  <si>
    <t xml:space="preserve"> Agents catégorie A - Non logés</t>
  </si>
  <si>
    <t>- RIFSEEP -</t>
  </si>
  <si>
    <t xml:space="preserve"> Agents catégorie B - Non logés</t>
  </si>
  <si>
    <t xml:space="preserve"> Agents catégorie C - Non logés</t>
  </si>
  <si>
    <t>Textes :</t>
  </si>
  <si>
    <r>
      <t>Taux d'activité
(</t>
    </r>
    <r>
      <rPr>
        <i/>
        <sz val="11"/>
        <color theme="1"/>
        <rFont val="Calibri"/>
        <family val="2"/>
        <scheme val="minor"/>
      </rPr>
      <t>100 = temps complet</t>
    </r>
    <r>
      <rPr>
        <sz val="11"/>
        <color theme="1"/>
        <rFont val="Calibri"/>
        <family val="2"/>
        <scheme val="minor"/>
      </rPr>
      <t>)</t>
    </r>
  </si>
  <si>
    <r>
      <t xml:space="preserve">CADRE D'EMPLOIS DES ATTACHES TERRITORIAUX ET DES SECRETAIRES DE MAIRIE </t>
    </r>
    <r>
      <rPr>
        <i/>
        <sz val="8"/>
        <color theme="1"/>
        <rFont val="Calibri"/>
        <family val="2"/>
        <scheme val="minor"/>
      </rPr>
      <t>(2)</t>
    </r>
  </si>
  <si>
    <t>SIMULATEUR DE CALCUL IFSE - CIA POUR LES AGENTS NON LOGES</t>
  </si>
  <si>
    <t>Les simulateurs sont découpés par catégorie hiérarchique (A, B, C) puis par cadre d'emplois.</t>
  </si>
  <si>
    <t>La quotié de temps de travail est prise en compte dans les calculs. Veiller à bien compléter la colonne "Taux d'activité".</t>
  </si>
  <si>
    <t>Les trois simulateurs sont proposés pour aider les collectivités à respecter les montants maximums de référence établis pour la Fonction publique d'Etat.</t>
  </si>
  <si>
    <t>Pour un temps partiel à 80 % porter 85.71 (6/7èmes) et pour un temps partiel à 90 % porter 91.43 (32/35èmes).</t>
  </si>
  <si>
    <t>Dans le cas où une cellule s'activerait en rouge lors de la saisie, cela indique que le taux maximum réglementaire est dépassé.</t>
  </si>
  <si>
    <t>NOTA :</t>
  </si>
  <si>
    <t>Hors avantages acquis au titre de l'article 111 de la loi n° 84-53 modifiée peuvent ne pas être pris en compte puisqu'ils sont cumulables avec le RIFSEEP.</t>
  </si>
  <si>
    <t>Arrêté du 17/12/2015 pris pour application au corps des attachés d'administration de l'Etat relevant du ministre de l'intérieur. Le RIFSEEP se substitue à la PFR. Il a vocation à substituer à l'IFTS et l'IEMP.</t>
  </si>
  <si>
    <t>Arrêté du 17/12/2015 pris pour application au corps des secrétaires administratifs de l'intérieur et de l'outre-mer. Le RIFSEEP a vocation à se susbtituer à l'IFTS, l'IAT et l'IEMP.</t>
  </si>
  <si>
    <t>Dans le cas où la cellule s'activerait en rouge lors de la saisie, le taux maximum réglementaire est dépassé.</t>
  </si>
  <si>
    <t>RAPPEL : EXTRAITS DE LA CIRCULAIRE MINISTERIELLE DU 5 DECEMBRE 2014</t>
  </si>
  <si>
    <t>SITUATION ET RÉGIME INDEMNITAIRE ACTUELS</t>
  </si>
  <si>
    <t>SITUATION ET RÉGIME INDEMNITAIRE PROJETÉS</t>
  </si>
  <si>
    <t>ECART RI ANNUEL</t>
  </si>
  <si>
    <t>TOTAL ANNUEL</t>
  </si>
  <si>
    <t>TOTAL RI MENSUEL PROJETÉ</t>
  </si>
  <si>
    <t>TOTAL ANNUEL PROJETÉ</t>
  </si>
  <si>
    <t>(5)</t>
  </si>
  <si>
    <t>Montants maximums présentés compte tenu du taux d'activité</t>
  </si>
  <si>
    <t>Arrêté du 18/12/2015 pris pour application aux corps des adjoints administratifs de l'intérieur et de l'outre-mer. Le RIFSEEP se substitue à l'IEMP et a vocation à se substituer à l'IAT.</t>
  </si>
  <si>
    <t xml:space="preserve">Arrêté du 30/12/2016 pris pour l'application au corps des adjoints techniques d'accueil, de surveillance et de magasinage </t>
  </si>
  <si>
    <t xml:space="preserve">Arrêté du 16/06/2017 pris pour l'application aux corps des adjoints techniques de l'intérieur et de l'outre-mer </t>
  </si>
  <si>
    <t>(6)</t>
  </si>
  <si>
    <t>(7)</t>
  </si>
  <si>
    <r>
      <t>CADRE D'EMPLOIS DES CONSERVATEURS TERRITORIAUX DU PATRIMOINE</t>
    </r>
    <r>
      <rPr>
        <i/>
        <sz val="8"/>
        <color theme="1"/>
        <rFont val="Calibri"/>
        <family val="2"/>
        <scheme val="minor"/>
      </rPr>
      <t xml:space="preserve"> (4)</t>
    </r>
  </si>
  <si>
    <r>
      <t>CADRE D'EMPLOIS DES CONSERVATEURS TERRITORIAUX DE BIBLIOTHEQUE</t>
    </r>
    <r>
      <rPr>
        <sz val="8"/>
        <color theme="1"/>
        <rFont val="Calibri"/>
        <family val="2"/>
        <scheme val="minor"/>
      </rPr>
      <t xml:space="preserve"> </t>
    </r>
    <r>
      <rPr>
        <i/>
        <sz val="8"/>
        <color theme="1"/>
        <rFont val="Calibri"/>
        <family val="2"/>
        <scheme val="minor"/>
      </rPr>
      <t>(5)</t>
    </r>
  </si>
  <si>
    <t>Arrêté du 14/05/2018 pris pour l'application aux corps des conservateurs généraux des bibliothèques, des conservateurs des bibliothèques, des bibliothécaires, des bibliothécaires assistants spécialisés et des magasiniers des bibliothèques</t>
  </si>
  <si>
    <r>
      <t xml:space="preserve">CADRE D'EMPLOIS DES BIBLIOTHECAIRES TERRITORIAUX ET DES ATTACHES TERRITORIAUX DE CONSERVATION DU PATRIMOINE </t>
    </r>
    <r>
      <rPr>
        <i/>
        <sz val="8"/>
        <color theme="1"/>
        <rFont val="Calibri"/>
        <family val="2"/>
        <scheme val="minor"/>
      </rPr>
      <t>(5)</t>
    </r>
  </si>
  <si>
    <t>Hors avantages acquis au titre de l'article 111 de la loi n° 84-53 modifiée qui peuvent ne pas être pris en compte puisqu'ils sont cumulables avec le RIFSEEP.</t>
  </si>
  <si>
    <t>(8)</t>
  </si>
  <si>
    <t>Arrêté du 13/07/2018 portant application au corps des médecins inspecteurs de santé publique du décret n° 2014-513</t>
  </si>
  <si>
    <t>CADRE D'EMPLOIS DES MEDECINS</t>
  </si>
  <si>
    <t>(9)</t>
  </si>
  <si>
    <r>
      <t xml:space="preserve">CADRE D'EMPLOIS DE ASSISTANTS TERRITORIAUX DE CONSERVATION DU PATRIMOINE ET DES BIBLIOTHEQUES </t>
    </r>
    <r>
      <rPr>
        <i/>
        <sz val="8"/>
        <color theme="1"/>
        <rFont val="Calibri"/>
        <family val="2"/>
        <scheme val="minor"/>
      </rPr>
      <t>(2)</t>
    </r>
  </si>
  <si>
    <r>
      <t xml:space="preserve">CADRE D'EMPLOIS DES INGENIEURS EN CHEF TERRITORIAUX </t>
    </r>
    <r>
      <rPr>
        <i/>
        <sz val="8"/>
        <color theme="1"/>
        <rFont val="Calibri"/>
        <family val="2"/>
        <scheme val="minor"/>
      </rPr>
      <t>(8)</t>
    </r>
  </si>
  <si>
    <t>(10)</t>
  </si>
  <si>
    <t>Arrêté du 14/02/2019 portant application au corps des ingénieurs des ponts, des eaux et des forêts des dispositions du décret n° 2014-513 du 20 mai 2014</t>
  </si>
  <si>
    <t>(11)</t>
  </si>
  <si>
    <t>Arrêté du 23/12/2019 pris pour l'application au corps des assistants de service social des administrations de l'Etat des dispositions du décret n° 2014-513</t>
  </si>
  <si>
    <t>Arrêté du 23/12/2019 pris pour l'application au corps des conseillers techniques de service social des administrations de l'Etat ainsi qu'à l'emploi d'inspecteur technique de l'action sociale des administrations de l'Etat des dispositions du décret n° 2014-513</t>
  </si>
  <si>
    <t>(12)</t>
  </si>
  <si>
    <t>Arrêté du 02/11/2016 pris pour application au corps des adjoints techniques des établissements d'enseignement agricole publics des dispositions du décret n° 2014-513</t>
  </si>
  <si>
    <t>Arrêté du 08/04/2019 portant application au corps des inspecteurs de santé publique vétérinaire des dispositions du décret n° 2014-513 du 20 mai 2014</t>
  </si>
  <si>
    <t>Arrêté du 07/12/2017 pris pour l’application au corps des conservateurs du patrimoine relevant du ministère de la culture et de la communication des dispositions du décret n° 2014-513</t>
  </si>
  <si>
    <t>Arrêté du 17/12/2018 pris pour l'application au corps des éducateurs de la protection judiciaire de la jeunesse du décret n° 2014-513 du 20 mai 2014</t>
  </si>
  <si>
    <r>
      <t>CADRE D'EMPLOIS DES EDUCATEURS TERRITORIAUX DE JEUNES ENFANTS</t>
    </r>
    <r>
      <rPr>
        <sz val="8"/>
        <color theme="1"/>
        <rFont val="Calibri"/>
        <family val="2"/>
        <scheme val="minor"/>
      </rPr>
      <t xml:space="preserve"> </t>
    </r>
    <r>
      <rPr>
        <i/>
        <sz val="8"/>
        <color theme="1"/>
        <rFont val="Calibri"/>
        <family val="2"/>
        <scheme val="minor"/>
      </rPr>
      <t>(13)</t>
    </r>
  </si>
  <si>
    <t>(13)</t>
  </si>
  <si>
    <t>Arrêté du 31/05/2016 pris pour l'application à certains corps d'infirmiers relevant de la catégorie B des dispositions du décret n° 2014-513</t>
  </si>
  <si>
    <t>Arrêté du 20/05/2014 pris pour l'application aux corps d'adjoints administratifs des administrations de l'Etat des dispositions du décret n° 2014-513 du 20 mai 2014</t>
  </si>
  <si>
    <t>(14)</t>
  </si>
  <si>
    <t>(15)</t>
  </si>
  <si>
    <r>
      <rPr>
        <sz val="11"/>
        <color theme="1"/>
        <rFont val="Calibri"/>
        <family val="2"/>
        <scheme val="minor"/>
      </rPr>
      <t>RI MENSUEL ACTUEL</t>
    </r>
    <r>
      <rPr>
        <i/>
        <sz val="11"/>
        <color theme="1"/>
        <rFont val="Calibri"/>
        <family val="2"/>
        <scheme val="minor"/>
      </rPr>
      <t xml:space="preserve"> </t>
    </r>
    <r>
      <rPr>
        <i/>
        <sz val="10"/>
        <color theme="1"/>
        <rFont val="Calibri"/>
        <family val="2"/>
        <scheme val="minor"/>
      </rPr>
      <t>(14)</t>
    </r>
  </si>
  <si>
    <t xml:space="preserve">montant annuel maxi
(15)
</t>
  </si>
  <si>
    <t>montant mensuel maxi
(15)</t>
  </si>
  <si>
    <t>montant annuel maxi
(15)</t>
  </si>
  <si>
    <r>
      <t>CADRES D'EMPLOIS DES REDACTEURS TERRITORIAUX, DES ANIMATEURS TERRITORIAUX, DES EDUCATEURS TERRITORIAUX DES APS</t>
    </r>
    <r>
      <rPr>
        <sz val="8"/>
        <color theme="1"/>
        <rFont val="Calibri"/>
        <family val="2"/>
        <scheme val="minor"/>
      </rPr>
      <t xml:space="preserve"> </t>
    </r>
    <r>
      <rPr>
        <i/>
        <sz val="8"/>
        <color theme="1"/>
        <rFont val="Calibri"/>
        <family val="2"/>
        <scheme val="minor"/>
      </rPr>
      <t>(1)</t>
    </r>
  </si>
  <si>
    <r>
      <rPr>
        <sz val="11"/>
        <color theme="1"/>
        <rFont val="Calibri"/>
        <family val="2"/>
        <scheme val="minor"/>
      </rPr>
      <t>RI MENSUEL ACTUEL</t>
    </r>
    <r>
      <rPr>
        <i/>
        <sz val="11"/>
        <color theme="1"/>
        <rFont val="Calibri"/>
        <family val="2"/>
        <scheme val="minor"/>
      </rPr>
      <t xml:space="preserve"> </t>
    </r>
    <r>
      <rPr>
        <i/>
        <sz val="8"/>
        <color theme="1"/>
        <rFont val="Calibri"/>
        <family val="2"/>
        <scheme val="minor"/>
      </rPr>
      <t>(6)</t>
    </r>
  </si>
  <si>
    <r>
      <t xml:space="preserve">montant annuel maxi
</t>
    </r>
    <r>
      <rPr>
        <i/>
        <sz val="9"/>
        <color theme="1"/>
        <rFont val="Calibri"/>
        <family val="2"/>
        <scheme val="minor"/>
      </rPr>
      <t>(7)</t>
    </r>
  </si>
  <si>
    <r>
      <t xml:space="preserve">montant mensuel maxi
</t>
    </r>
    <r>
      <rPr>
        <i/>
        <sz val="9"/>
        <color theme="1"/>
        <rFont val="Arial"/>
        <family val="2"/>
      </rPr>
      <t>(7)</t>
    </r>
  </si>
  <si>
    <r>
      <t xml:space="preserve">montant annuel maxi
</t>
    </r>
    <r>
      <rPr>
        <i/>
        <sz val="9"/>
        <color theme="1"/>
        <rFont val="Arial"/>
        <family val="2"/>
      </rPr>
      <t>(7)</t>
    </r>
  </si>
  <si>
    <r>
      <t xml:space="preserve">CADRES D'EMPLOIS DE ASSISTANTS TERRITORIAUX SOCIO-EDUCATIFS, PUERICULTRICES TERRITORIALES (actives et sédentaires) ET INFIRMIERS TERRITORIAUX EN SOINS GENERAUX DE CATEGORIE A </t>
    </r>
    <r>
      <rPr>
        <i/>
        <sz val="8"/>
        <color theme="1"/>
        <rFont val="Calibri"/>
        <family val="2"/>
        <scheme val="minor"/>
      </rPr>
      <t>(7)</t>
    </r>
  </si>
  <si>
    <t>(16)</t>
  </si>
  <si>
    <t>Arrêté du 23 décembre 2019 pris pour l'application au corps des assistants de service social des administrations de l'Etat des dispositions du décret n° 2014-513</t>
  </si>
  <si>
    <t>(17)</t>
  </si>
  <si>
    <r>
      <t>CADRES D'EMPLOIS DES CONSEILLERS TERRITORIAUX SOCIO-EDUCATIFS, CADRES TERRITORIAUX DE SANTE : INFIRMIERS ET TECHNICIENS PARAMEDICAUX (ACTIFS ET SEDENTAIRES), SAGES FEMMES TERRITORIAUX ET PUERICULTRICES CADRES TERRITORIAUX DE SANTE</t>
    </r>
    <r>
      <rPr>
        <sz val="11"/>
        <color rgb="FFFF0000"/>
        <rFont val="Calibri"/>
        <family val="2"/>
        <scheme val="minor"/>
      </rPr>
      <t xml:space="preserve"> </t>
    </r>
    <r>
      <rPr>
        <i/>
        <sz val="8"/>
        <rFont val="Calibri"/>
        <family val="2"/>
        <scheme val="minor"/>
      </rPr>
      <t>(3)</t>
    </r>
  </si>
  <si>
    <t>Arrêté du 05/11/2021 portant application au corps des ingénieurs des travaux publics de l'Etat et aux emplois d'ingénieur en chef des travaux publics de l'Etat du 1er groupe et du 2e groupe des dispositions du décret n° 2014-513</t>
  </si>
  <si>
    <t>Arrêté du 05/11/2021 portant application au corps des techniciens supérieurs du développement durable des dispositions du décret n° 2014-513 du 20 mai 2014</t>
  </si>
  <si>
    <r>
      <t>CADRE D'EMPLOIS DES TECHNICIENS TERRITORIAUX</t>
    </r>
    <r>
      <rPr>
        <sz val="8"/>
        <rFont val="Calibri"/>
        <family val="2"/>
        <scheme val="minor"/>
      </rPr>
      <t xml:space="preserve"> </t>
    </r>
    <r>
      <rPr>
        <i/>
        <sz val="8"/>
        <rFont val="Calibri"/>
        <family val="2"/>
        <scheme val="minor"/>
      </rPr>
      <t>(3)</t>
    </r>
  </si>
  <si>
    <r>
      <t xml:space="preserve">CADRE D'EMPLOIS DES INGENIEURS TERRITORIAUX </t>
    </r>
    <r>
      <rPr>
        <i/>
        <sz val="8"/>
        <rFont val="Calibri"/>
        <family val="2"/>
        <scheme val="minor"/>
      </rPr>
      <t>(10)</t>
    </r>
  </si>
  <si>
    <r>
      <t xml:space="preserve">montant annuel maxi
</t>
    </r>
    <r>
      <rPr>
        <i/>
        <sz val="11"/>
        <color theme="1"/>
        <rFont val="Calibri"/>
        <family val="2"/>
        <scheme val="minor"/>
      </rPr>
      <t>(7)</t>
    </r>
  </si>
  <si>
    <r>
      <t xml:space="preserve">montant mensuel maxi
</t>
    </r>
    <r>
      <rPr>
        <i/>
        <sz val="11"/>
        <color theme="1"/>
        <rFont val="Arial"/>
        <family val="2"/>
      </rPr>
      <t>(7)</t>
    </r>
  </si>
  <si>
    <r>
      <t xml:space="preserve">montant annuel maxi
</t>
    </r>
    <r>
      <rPr>
        <i/>
        <sz val="11"/>
        <color theme="1"/>
        <rFont val="Arial"/>
        <family val="2"/>
      </rPr>
      <t>(7)</t>
    </r>
  </si>
  <si>
    <t>Arrêté du 31 mai 2016 pris pour l'application à certains corps d'infirmiers relevant de la catégorie B des dispositions du décret n° 2014-513 du 20 mai 2014</t>
  </si>
  <si>
    <t>Arrêté du 8 mars 2022 portant application au corps des psychologues du ministère de la justice du décret n° 2014-513</t>
  </si>
  <si>
    <r>
      <t>CADRES D'EMPLOIS DES MONITEURS EDUCATEURS ET INTERVENANTS FAMILIAUX, DES INFIRMIERS DE CATEGORIE B, DES TECHNICIENS PARAMEDICAUX (</t>
    </r>
    <r>
      <rPr>
        <i/>
        <sz val="11"/>
        <rFont val="Calibri"/>
        <family val="2"/>
        <scheme val="minor"/>
      </rPr>
      <t>en voie d'extinction</t>
    </r>
    <r>
      <rPr>
        <sz val="11"/>
        <rFont val="Calibri"/>
        <family val="2"/>
        <scheme val="minor"/>
      </rPr>
      <t xml:space="preserve">) TERRITORIAUX </t>
    </r>
    <r>
      <rPr>
        <i/>
        <sz val="8"/>
        <rFont val="Calibri"/>
        <family val="2"/>
        <scheme val="minor"/>
      </rPr>
      <t xml:space="preserve">(4), DES </t>
    </r>
    <r>
      <rPr>
        <sz val="11"/>
        <rFont val="Calibri"/>
        <family val="2"/>
        <scheme val="minor"/>
      </rPr>
      <t>AUXILIAIRES DE PUERICULTURE ET DES AIDES SOIGNANTS TERRITORIAUX</t>
    </r>
    <r>
      <rPr>
        <i/>
        <sz val="8"/>
        <rFont val="Calibri"/>
        <family val="2"/>
        <scheme val="minor"/>
      </rPr>
      <t xml:space="preserve"> (5)</t>
    </r>
  </si>
  <si>
    <r>
      <t xml:space="preserve">CADRES D'EMPLOIS DES PSYCHOLOGUES TERRITORIAUX </t>
    </r>
    <r>
      <rPr>
        <i/>
        <sz val="8"/>
        <rFont val="Calibri"/>
        <family val="2"/>
        <scheme val="minor"/>
      </rPr>
      <t>(17)</t>
    </r>
  </si>
  <si>
    <t>CADRES D'EMPLOIS DE ADJOINTS ADMNISTRATIFS (1), DES ATSEM (1), DES AGENTS SOCIAUX (1), DES OPERATEURS DES APS (1), DES ADJOINTS D'ANIMATION (1), ADJOINTS DU PATRIMOINE (2), ADJOINTS TECHNIQUES (3), AGENT DE MAITRISE (3), ADJOINTS TECHNIQUES DES ETABLISSEMENT D'ENSEIGNEMENT (4) ET AUXILIAIRES TERRITORIAUX DE SOINS (spécialité aide-médico psychologique ou assistant dentaire) (5)</t>
  </si>
  <si>
    <r>
      <t>CADRE D'EMPLOIS DES BIOLOGISTES, VETERINAIRES ET PHARMACIENS TERRITORIAUX</t>
    </r>
    <r>
      <rPr>
        <i/>
        <sz val="8"/>
        <color theme="1"/>
        <rFont val="Calibri"/>
        <family val="2"/>
        <scheme val="minor"/>
      </rPr>
      <t xml:space="preserve"> (9)</t>
    </r>
  </si>
  <si>
    <t xml:space="preserve">CADRE D'EMPLOIS DES ADMINISTRATEURS TERRITORIAUX (1) </t>
  </si>
  <si>
    <r>
      <t xml:space="preserve">CADRES D'EMPLOIS DES PEDICURES-PODOLOGUES, ERGOTHERAPEUTES, ORTHOPTISTES, MANIPULATEURS D'ELECTRORADIOLOGIE, MASSEUR-KINESITHERAPEUTES, PSYCHOMOTRICICENS ET ORTHOPHONISTES TERRITORIAUX </t>
    </r>
    <r>
      <rPr>
        <i/>
        <sz val="8"/>
        <rFont val="Calibri"/>
        <family val="2"/>
        <scheme val="minor"/>
      </rPr>
      <t>(16)</t>
    </r>
  </si>
  <si>
    <t>Arrêté du 23/11/2022 pris pour application au corps des administrateurs civils des dispositions du décret n° 2014-513 (arrêté du 29/06/2015 abrogé)</t>
  </si>
  <si>
    <r>
      <t xml:space="preserve">CADRE D'EMPLOIS DES CONSEILLERS TERRITORIAUX DES APS </t>
    </r>
    <r>
      <rPr>
        <i/>
        <sz val="8"/>
        <rFont val="Calibri"/>
        <family val="2"/>
        <scheme val="minor"/>
      </rPr>
      <t>(11)</t>
    </r>
  </si>
  <si>
    <r>
      <t xml:space="preserve">CADRE D'EMPLOIS DES DIRECTEURS D'ETABLISSEMENTS TERRITORIAUX D'ENSEIGNEMENT ARTISTIQUE </t>
    </r>
    <r>
      <rPr>
        <i/>
        <sz val="8"/>
        <color rgb="FF00B050"/>
        <rFont val="Calibri"/>
        <family val="2"/>
        <scheme val="minor"/>
      </rPr>
      <t>(12)</t>
    </r>
  </si>
  <si>
    <t>Arrêté du 05/10/2023 pris pour l'application au corps des conseillers d'éducation populaire et de jeunesse des dispositions du décret n° 2014-513</t>
  </si>
  <si>
    <t>Arrêté du 05/07/2024 pris pour l'application au corps des personnels de direction d'établissement d'enseignement ou de formation relevant du ministre de l'éducation nationale des dispositions du décret n° 2014-513</t>
  </si>
  <si>
    <t>MAJ : juillet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</si>
</sst>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4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0"/>
      <color theme="1"/>
      <name val="Arial"/>
      <family val="2"/>
    </font>
    <font>
      <b/>
      <i/>
      <sz val="12"/>
      <color theme="1"/>
      <name val="Calibri"/>
      <family val="2"/>
      <scheme val="minor"/>
    </font>
    <font>
      <sz val="12"/>
      <color theme="1"/>
      <name val="Calibri"/>
      <family val="2"/>
      <scheme val="minor"/>
    </font>
    <font>
      <b/>
      <i/>
      <sz val="11"/>
      <color theme="1"/>
      <name val="Calibri"/>
      <family val="2"/>
      <scheme val="minor"/>
    </font>
    <font>
      <b/>
      <sz val="14"/>
      <color theme="1"/>
      <name val="Calibri"/>
      <family val="2"/>
      <scheme val="minor"/>
    </font>
    <font>
      <sz val="8"/>
      <color theme="1"/>
      <name val="Calibri"/>
      <family val="2"/>
      <scheme val="minor"/>
    </font>
    <font>
      <i/>
      <sz val="11"/>
      <color theme="1"/>
      <name val="Calibri"/>
      <family val="2"/>
      <scheme val="minor"/>
    </font>
    <font>
      <i/>
      <sz val="8"/>
      <color theme="1"/>
      <name val="Calibri"/>
      <family val="2"/>
      <scheme val="minor"/>
    </font>
    <font>
      <sz val="11"/>
      <name val="Arial"/>
      <family val="2"/>
    </font>
    <font>
      <sz val="11"/>
      <color theme="1"/>
      <name val="Arial"/>
      <family val="2"/>
    </font>
    <font>
      <i/>
      <sz val="11"/>
      <color rgb="FFFF0000"/>
      <name val="Calibri"/>
      <family val="2"/>
      <scheme val="minor"/>
    </font>
    <font>
      <b/>
      <sz val="12"/>
      <color theme="1"/>
      <name val="Calibri"/>
      <family val="2"/>
      <scheme val="minor"/>
    </font>
    <font>
      <sz val="12"/>
      <color rgb="FFFF0000"/>
      <name val="Calibri"/>
      <family val="2"/>
      <scheme val="minor"/>
    </font>
    <font>
      <sz val="12"/>
      <name val="Calibri"/>
      <family val="2"/>
      <scheme val="minor"/>
    </font>
    <font>
      <b/>
      <sz val="16"/>
      <color theme="1"/>
      <name val="Calibri"/>
      <family val="2"/>
      <scheme val="minor"/>
    </font>
    <font>
      <sz val="11"/>
      <name val="Calibri"/>
      <family val="2"/>
      <scheme val="minor"/>
    </font>
    <font>
      <i/>
      <sz val="9"/>
      <color theme="1"/>
      <name val="Calibri"/>
      <family val="2"/>
      <scheme val="minor"/>
    </font>
    <font>
      <i/>
      <sz val="9"/>
      <color theme="1"/>
      <name val="Arial"/>
      <family val="2"/>
    </font>
    <font>
      <b/>
      <i/>
      <sz val="11"/>
      <color theme="1"/>
      <name val="Arial"/>
      <family val="2"/>
    </font>
    <font>
      <i/>
      <sz val="11"/>
      <color theme="1"/>
      <name val="Arial"/>
      <family val="2"/>
    </font>
    <font>
      <i/>
      <sz val="10"/>
      <color theme="1"/>
      <name val="Calibri"/>
      <family val="2"/>
      <scheme val="minor"/>
    </font>
    <font>
      <i/>
      <sz val="11"/>
      <color rgb="FF00B050"/>
      <name val="Calibri"/>
      <family val="2"/>
      <scheme val="minor"/>
    </font>
    <font>
      <i/>
      <sz val="8"/>
      <name val="Calibri"/>
      <family val="2"/>
      <scheme val="minor"/>
    </font>
    <font>
      <sz val="11"/>
      <color rgb="FF00B050"/>
      <name val="Calibri"/>
      <family val="2"/>
      <scheme val="minor"/>
    </font>
    <font>
      <b/>
      <i/>
      <sz val="10"/>
      <color rgb="FF00B050"/>
      <name val="Arial"/>
      <family val="2"/>
    </font>
    <font>
      <b/>
      <i/>
      <sz val="10"/>
      <name val="Arial"/>
      <family val="2"/>
    </font>
    <font>
      <sz val="8"/>
      <name val="Calibri"/>
      <family val="2"/>
      <scheme val="minor"/>
    </font>
    <font>
      <i/>
      <sz val="11"/>
      <name val="Calibri"/>
      <family val="2"/>
      <scheme val="minor"/>
    </font>
    <font>
      <i/>
      <sz val="8"/>
      <color rgb="FF00B05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4.9989318521683403E-2"/>
        <bgColor indexed="64"/>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4" fillId="0" borderId="0" applyNumberFormat="0" applyFill="0" applyBorder="0" applyAlignment="0" applyProtection="0"/>
    <xf numFmtId="0" fontId="11" fillId="6" borderId="4" applyNumberFormat="0" applyAlignment="0" applyProtection="0"/>
    <xf numFmtId="0" fontId="12" fillId="0" borderId="6" applyNumberFormat="0" applyFill="0" applyAlignment="0" applyProtection="0"/>
    <xf numFmtId="0" fontId="1" fillId="8" borderId="8" applyNumberFormat="0" applyFont="0" applyAlignment="0" applyProtection="0"/>
    <xf numFmtId="0" fontId="9" fillId="5" borderId="4" applyNumberFormat="0" applyAlignment="0" applyProtection="0"/>
    <xf numFmtId="0" fontId="7" fillId="3" borderId="0" applyNumberFormat="0" applyBorder="0" applyAlignment="0" applyProtection="0"/>
    <xf numFmtId="0" fontId="8" fillId="4" borderId="0" applyNumberFormat="0" applyBorder="0" applyAlignment="0" applyProtection="0"/>
    <xf numFmtId="0" fontId="6" fillId="2" borderId="0" applyNumberFormat="0" applyBorder="0" applyAlignment="0" applyProtection="0"/>
    <xf numFmtId="0" fontId="10" fillId="6" borderId="5" applyNumberFormat="0" applyAlignment="0" applyProtection="0"/>
    <xf numFmtId="0" fontId="15" fillId="0" borderId="0" applyNumberForma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16" fillId="0" borderId="9" applyNumberFormat="0" applyFill="0" applyAlignment="0" applyProtection="0"/>
    <xf numFmtId="0" fontId="13" fillId="7" borderId="7" applyNumberFormat="0" applyAlignment="0" applyProtection="0"/>
  </cellStyleXfs>
  <cellXfs count="218">
    <xf numFmtId="0" fontId="0" fillId="0" borderId="0" xfId="0"/>
    <xf numFmtId="0" fontId="14" fillId="0" borderId="0" xfId="0" applyFont="1"/>
    <xf numFmtId="0" fontId="29" fillId="0" borderId="0" xfId="0" applyFont="1"/>
    <xf numFmtId="0" fontId="20" fillId="0" borderId="0" xfId="0" applyFont="1"/>
    <xf numFmtId="0" fontId="30" fillId="0" borderId="0" xfId="0" applyFont="1"/>
    <xf numFmtId="0" fontId="31" fillId="0" borderId="0" xfId="0" applyFont="1"/>
    <xf numFmtId="0" fontId="0" fillId="0" borderId="10" xfId="0" applyBorder="1"/>
    <xf numFmtId="164" fontId="0" fillId="0" borderId="10" xfId="0" applyNumberFormat="1" applyBorder="1"/>
    <xf numFmtId="0" fontId="0" fillId="0" borderId="34" xfId="0" applyBorder="1"/>
    <xf numFmtId="0" fontId="18" fillId="0" borderId="0" xfId="0" applyFont="1" applyAlignment="1">
      <alignment horizontal="center" vertical="center" wrapText="1"/>
    </xf>
    <xf numFmtId="0" fontId="0" fillId="0" borderId="0" xfId="0" applyAlignment="1">
      <alignment horizontal="center" vertical="center" wrapText="1"/>
    </xf>
    <xf numFmtId="0" fontId="0" fillId="0" borderId="18" xfId="0" applyBorder="1"/>
    <xf numFmtId="164" fontId="0" fillId="0" borderId="18" xfId="0" applyNumberFormat="1" applyBorder="1"/>
    <xf numFmtId="0" fontId="0" fillId="0" borderId="35" xfId="0" applyBorder="1"/>
    <xf numFmtId="49" fontId="0" fillId="34" borderId="15" xfId="0" applyNumberFormat="1" applyFill="1" applyBorder="1" applyProtection="1">
      <protection locked="0"/>
    </xf>
    <xf numFmtId="49" fontId="0" fillId="34" borderId="10" xfId="0" applyNumberFormat="1" applyFill="1" applyBorder="1" applyProtection="1">
      <protection locked="0"/>
    </xf>
    <xf numFmtId="49" fontId="0" fillId="34" borderId="17" xfId="0" applyNumberFormat="1" applyFill="1" applyBorder="1" applyProtection="1">
      <protection locked="0"/>
    </xf>
    <xf numFmtId="49" fontId="0" fillId="34" borderId="18" xfId="0" applyNumberFormat="1" applyFill="1" applyBorder="1" applyProtection="1">
      <protection locked="0"/>
    </xf>
    <xf numFmtId="0" fontId="0" fillId="34" borderId="10" xfId="0" applyFill="1" applyBorder="1" applyProtection="1">
      <protection locked="0"/>
    </xf>
    <xf numFmtId="0" fontId="0" fillId="34" borderId="18" xfId="0" applyFill="1" applyBorder="1" applyProtection="1">
      <protection locked="0"/>
    </xf>
    <xf numFmtId="0" fontId="0" fillId="34" borderId="15" xfId="0" applyFill="1" applyBorder="1" applyProtection="1">
      <protection locked="0"/>
    </xf>
    <xf numFmtId="0" fontId="0" fillId="34" borderId="17" xfId="0" applyFill="1" applyBorder="1" applyProtection="1">
      <protection locked="0"/>
    </xf>
    <xf numFmtId="164" fontId="0" fillId="34" borderId="10" xfId="0" applyNumberFormat="1" applyFill="1" applyBorder="1" applyProtection="1">
      <protection locked="0"/>
    </xf>
    <xf numFmtId="164" fontId="0" fillId="34" borderId="18" xfId="0" applyNumberFormat="1" applyFill="1" applyBorder="1" applyProtection="1">
      <protection locked="0"/>
    </xf>
    <xf numFmtId="0" fontId="23" fillId="34" borderId="15" xfId="0" applyFont="1" applyFill="1" applyBorder="1" applyProtection="1">
      <protection locked="0"/>
    </xf>
    <xf numFmtId="0" fontId="18" fillId="0" borderId="10" xfId="0" applyFont="1" applyBorder="1" applyAlignment="1">
      <alignment horizontal="center" vertical="center" wrapText="1"/>
    </xf>
    <xf numFmtId="49" fontId="0" fillId="33" borderId="15" xfId="0" applyNumberFormat="1" applyFill="1" applyBorder="1" applyAlignment="1">
      <alignment horizontal="left" vertical="center"/>
    </xf>
    <xf numFmtId="49" fontId="0" fillId="33" borderId="10" xfId="0" applyNumberFormat="1" applyFill="1" applyBorder="1" applyAlignment="1">
      <alignment horizontal="center" vertical="center" wrapText="1"/>
    </xf>
    <xf numFmtId="0" fontId="0" fillId="33" borderId="10" xfId="0" applyFill="1" applyBorder="1" applyAlignment="1">
      <alignment horizontal="center" vertical="center" wrapText="1"/>
    </xf>
    <xf numFmtId="0" fontId="18" fillId="33" borderId="16" xfId="0" applyFont="1" applyFill="1" applyBorder="1" applyAlignment="1">
      <alignment horizontal="center" vertical="center" wrapText="1"/>
    </xf>
    <xf numFmtId="0" fontId="18" fillId="33" borderId="15"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18" fillId="33" borderId="34" xfId="0" applyFont="1" applyFill="1" applyBorder="1" applyAlignment="1">
      <alignment horizontal="center" vertical="center" wrapText="1"/>
    </xf>
    <xf numFmtId="0" fontId="0" fillId="0" borderId="0" xfId="0" quotePrefix="1"/>
    <xf numFmtId="0" fontId="0" fillId="0" borderId="16" xfId="0" applyBorder="1"/>
    <xf numFmtId="0" fontId="0" fillId="0" borderId="19" xfId="0" applyBorder="1"/>
    <xf numFmtId="0" fontId="0" fillId="0" borderId="43" xfId="0" applyBorder="1"/>
    <xf numFmtId="0" fontId="18" fillId="33" borderId="43" xfId="0" applyFont="1" applyFill="1" applyBorder="1" applyAlignment="1">
      <alignment horizontal="center" vertical="center" wrapText="1"/>
    </xf>
    <xf numFmtId="2" fontId="0" fillId="34" borderId="10" xfId="0" applyNumberFormat="1" applyFill="1" applyBorder="1" applyProtection="1">
      <protection locked="0"/>
    </xf>
    <xf numFmtId="2" fontId="0" fillId="34" borderId="18" xfId="0" applyNumberFormat="1" applyFill="1" applyBorder="1" applyProtection="1">
      <protection locked="0"/>
    </xf>
    <xf numFmtId="0" fontId="33" fillId="0" borderId="0" xfId="0" applyFont="1"/>
    <xf numFmtId="0" fontId="28" fillId="0" borderId="0" xfId="0" applyFont="1"/>
    <xf numFmtId="2" fontId="0" fillId="0" borderId="10" xfId="0" applyNumberFormat="1" applyBorder="1"/>
    <xf numFmtId="2" fontId="0" fillId="0" borderId="43" xfId="0" applyNumberFormat="1" applyBorder="1"/>
    <xf numFmtId="2" fontId="0" fillId="0" borderId="34" xfId="0" applyNumberFormat="1" applyBorder="1"/>
    <xf numFmtId="2" fontId="18" fillId="33" borderId="10" xfId="0" applyNumberFormat="1" applyFont="1" applyFill="1" applyBorder="1" applyAlignment="1">
      <alignment horizontal="center" vertical="center" wrapText="1"/>
    </xf>
    <xf numFmtId="2" fontId="18" fillId="33" borderId="43" xfId="0" applyNumberFormat="1" applyFont="1" applyFill="1" applyBorder="1" applyAlignment="1">
      <alignment horizontal="center" vertical="center" wrapText="1"/>
    </xf>
    <xf numFmtId="2" fontId="18" fillId="33" borderId="34" xfId="0" applyNumberFormat="1" applyFont="1" applyFill="1" applyBorder="1" applyAlignment="1">
      <alignment horizontal="center" vertical="center" wrapText="1"/>
    </xf>
    <xf numFmtId="49" fontId="0" fillId="35" borderId="15" xfId="0" applyNumberFormat="1" applyFill="1" applyBorder="1" applyAlignment="1">
      <alignment horizontal="left" vertical="center"/>
    </xf>
    <xf numFmtId="164" fontId="18" fillId="33" borderId="10" xfId="0" applyNumberFormat="1" applyFont="1" applyFill="1" applyBorder="1" applyAlignment="1">
      <alignment horizontal="center" vertical="center" wrapText="1"/>
    </xf>
    <xf numFmtId="49" fontId="0" fillId="35" borderId="10" xfId="0" applyNumberFormat="1" applyFill="1" applyBorder="1" applyAlignment="1">
      <alignment horizontal="center" vertical="center" wrapText="1"/>
    </xf>
    <xf numFmtId="0" fontId="0" fillId="35" borderId="10" xfId="0" applyFill="1" applyBorder="1" applyAlignment="1">
      <alignment horizontal="center" vertical="center" wrapText="1"/>
    </xf>
    <xf numFmtId="0" fontId="0" fillId="35" borderId="16" xfId="0" applyFill="1" applyBorder="1" applyAlignment="1">
      <alignment horizontal="center" vertical="center" wrapText="1"/>
    </xf>
    <xf numFmtId="0" fontId="18" fillId="35" borderId="15" xfId="0"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8" fillId="35" borderId="22" xfId="0" applyFont="1" applyFill="1" applyBorder="1" applyAlignment="1">
      <alignment horizontal="center" vertical="center" wrapText="1"/>
    </xf>
    <xf numFmtId="2" fontId="18" fillId="35" borderId="22" xfId="0" applyNumberFormat="1" applyFont="1" applyFill="1" applyBorder="1" applyAlignment="1">
      <alignment horizontal="center" vertical="center" wrapText="1"/>
    </xf>
    <xf numFmtId="0" fontId="18" fillId="35" borderId="16" xfId="0" applyFont="1" applyFill="1" applyBorder="1" applyAlignment="1">
      <alignment horizontal="center" vertical="center" wrapText="1"/>
    </xf>
    <xf numFmtId="0" fontId="18" fillId="35" borderId="34" xfId="0" applyFont="1" applyFill="1" applyBorder="1" applyAlignment="1">
      <alignment horizontal="center" vertical="center" wrapText="1"/>
    </xf>
    <xf numFmtId="0" fontId="0" fillId="0" borderId="44" xfId="0" applyBorder="1"/>
    <xf numFmtId="0" fontId="0" fillId="34" borderId="11" xfId="0" applyFill="1" applyBorder="1" applyProtection="1">
      <protection locked="0"/>
    </xf>
    <xf numFmtId="0" fontId="0" fillId="34" borderId="37" xfId="0" applyFill="1" applyBorder="1" applyProtection="1">
      <protection locked="0"/>
    </xf>
    <xf numFmtId="0" fontId="0" fillId="0" borderId="41" xfId="0" applyBorder="1"/>
    <xf numFmtId="0" fontId="0" fillId="0" borderId="42" xfId="0" applyBorder="1"/>
    <xf numFmtId="0" fontId="36" fillId="0" borderId="10" xfId="0" applyFont="1" applyBorder="1" applyAlignment="1">
      <alignment horizontal="center" vertical="center" wrapText="1"/>
    </xf>
    <xf numFmtId="49" fontId="0" fillId="33" borderId="21" xfId="0" applyNumberFormat="1" applyFill="1" applyBorder="1" applyAlignment="1">
      <alignment horizontal="left" vertical="center"/>
    </xf>
    <xf numFmtId="49" fontId="0" fillId="33" borderId="22" xfId="0" applyNumberFormat="1" applyFill="1" applyBorder="1" applyAlignment="1">
      <alignment horizontal="center" vertical="center" wrapText="1"/>
    </xf>
    <xf numFmtId="0" fontId="0" fillId="33" borderId="22" xfId="0" applyFill="1" applyBorder="1" applyAlignment="1">
      <alignment horizontal="center" vertical="center" wrapText="1"/>
    </xf>
    <xf numFmtId="0" fontId="18" fillId="33" borderId="22" xfId="0" applyFont="1" applyFill="1" applyBorder="1" applyAlignment="1">
      <alignment horizontal="center" vertical="center" wrapText="1"/>
    </xf>
    <xf numFmtId="0" fontId="18" fillId="33" borderId="40" xfId="0" applyFont="1" applyFill="1" applyBorder="1" applyAlignment="1">
      <alignment horizontal="center" vertical="center" wrapText="1"/>
    </xf>
    <xf numFmtId="0" fontId="18" fillId="33" borderId="21" xfId="0" applyFont="1" applyFill="1" applyBorder="1" applyAlignment="1">
      <alignment horizontal="center" vertical="center" wrapText="1"/>
    </xf>
    <xf numFmtId="2" fontId="18" fillId="33" borderId="22" xfId="0" applyNumberFormat="1" applyFont="1" applyFill="1" applyBorder="1" applyAlignment="1">
      <alignment horizontal="center" vertical="center" wrapText="1"/>
    </xf>
    <xf numFmtId="2" fontId="18" fillId="33" borderId="40" xfId="0" applyNumberFormat="1" applyFont="1" applyFill="1" applyBorder="1" applyAlignment="1">
      <alignment horizontal="center" vertical="center" wrapText="1"/>
    </xf>
    <xf numFmtId="2" fontId="18" fillId="33" borderId="33" xfId="0" applyNumberFormat="1" applyFont="1" applyFill="1" applyBorder="1" applyAlignment="1">
      <alignment horizontal="center" vertical="center" wrapText="1"/>
    </xf>
    <xf numFmtId="164" fontId="18" fillId="33" borderId="22" xfId="0" applyNumberFormat="1" applyFont="1" applyFill="1" applyBorder="1" applyAlignment="1">
      <alignment horizontal="center" vertical="center" wrapText="1"/>
    </xf>
    <xf numFmtId="49" fontId="0" fillId="35" borderId="21" xfId="0" applyNumberFormat="1" applyFill="1" applyBorder="1" applyAlignment="1">
      <alignment horizontal="left" vertical="center"/>
    </xf>
    <xf numFmtId="49" fontId="0" fillId="35" borderId="22" xfId="0" applyNumberFormat="1" applyFill="1" applyBorder="1" applyAlignment="1">
      <alignment horizontal="center" vertical="center" wrapText="1"/>
    </xf>
    <xf numFmtId="0" fontId="0" fillId="35" borderId="22" xfId="0" applyFill="1" applyBorder="1" applyAlignment="1">
      <alignment horizontal="center" vertical="center" wrapText="1"/>
    </xf>
    <xf numFmtId="0" fontId="0" fillId="35" borderId="45" xfId="0" applyFill="1" applyBorder="1" applyAlignment="1">
      <alignment horizontal="center" vertical="center" wrapText="1"/>
    </xf>
    <xf numFmtId="0" fontId="0" fillId="35" borderId="23" xfId="0" applyFill="1" applyBorder="1" applyAlignment="1">
      <alignment horizontal="center" vertical="center" wrapText="1"/>
    </xf>
    <xf numFmtId="0" fontId="18" fillId="35" borderId="21" xfId="0" applyFont="1" applyFill="1" applyBorder="1" applyAlignment="1">
      <alignment horizontal="center" vertical="center" wrapText="1"/>
    </xf>
    <xf numFmtId="0" fontId="18" fillId="35" borderId="23" xfId="0" applyFont="1" applyFill="1" applyBorder="1" applyAlignment="1">
      <alignment horizontal="center" vertical="center" wrapText="1"/>
    </xf>
    <xf numFmtId="0" fontId="18" fillId="35" borderId="33" xfId="0" applyFont="1" applyFill="1" applyBorder="1" applyAlignment="1">
      <alignment horizontal="center" vertical="center" wrapText="1"/>
    </xf>
    <xf numFmtId="0" fontId="18" fillId="33" borderId="23" xfId="0" applyFont="1" applyFill="1" applyBorder="1" applyAlignment="1">
      <alignment horizontal="center" vertical="center" wrapText="1"/>
    </xf>
    <xf numFmtId="0" fontId="18" fillId="33" borderId="33" xfId="0" applyFont="1" applyFill="1" applyBorder="1" applyAlignment="1">
      <alignment horizontal="center" vertical="center" wrapText="1"/>
    </xf>
    <xf numFmtId="2" fontId="18" fillId="35" borderId="10" xfId="0" applyNumberFormat="1" applyFont="1" applyFill="1" applyBorder="1" applyAlignment="1">
      <alignment horizontal="center" vertical="center" wrapText="1"/>
    </xf>
    <xf numFmtId="2" fontId="0" fillId="0" borderId="16" xfId="0" applyNumberFormat="1" applyBorder="1"/>
    <xf numFmtId="49" fontId="0" fillId="34" borderId="46" xfId="0" applyNumberFormat="1" applyFill="1" applyBorder="1" applyProtection="1">
      <protection locked="0"/>
    </xf>
    <xf numFmtId="49" fontId="0" fillId="34" borderId="47" xfId="0" applyNumberFormat="1" applyFill="1" applyBorder="1" applyProtection="1">
      <protection locked="0"/>
    </xf>
    <xf numFmtId="0" fontId="0" fillId="34" borderId="47" xfId="0" applyFill="1" applyBorder="1" applyProtection="1">
      <protection locked="0"/>
    </xf>
    <xf numFmtId="0" fontId="0" fillId="0" borderId="47" xfId="0" applyBorder="1"/>
    <xf numFmtId="0" fontId="0" fillId="34" borderId="48" xfId="0" applyFill="1" applyBorder="1" applyProtection="1">
      <protection locked="0"/>
    </xf>
    <xf numFmtId="0" fontId="0" fillId="0" borderId="49" xfId="0" applyBorder="1"/>
    <xf numFmtId="0" fontId="23" fillId="34" borderId="46" xfId="0" applyFont="1" applyFill="1" applyBorder="1" applyProtection="1">
      <protection locked="0"/>
    </xf>
    <xf numFmtId="164" fontId="0" fillId="0" borderId="47" xfId="0" applyNumberFormat="1" applyBorder="1"/>
    <xf numFmtId="2" fontId="0" fillId="34" borderId="47" xfId="0" applyNumberFormat="1" applyFill="1" applyBorder="1" applyProtection="1">
      <protection locked="0"/>
    </xf>
    <xf numFmtId="0" fontId="0" fillId="0" borderId="50" xfId="0" applyBorder="1"/>
    <xf numFmtId="0" fontId="0" fillId="0" borderId="51" xfId="0" applyBorder="1"/>
    <xf numFmtId="2" fontId="18" fillId="33" borderId="16" xfId="0" applyNumberFormat="1" applyFont="1" applyFill="1" applyBorder="1" applyAlignment="1">
      <alignment horizontal="center" vertical="center" wrapText="1"/>
    </xf>
    <xf numFmtId="0" fontId="0" fillId="34" borderId="46" xfId="0" applyFill="1" applyBorder="1" applyProtection="1">
      <protection locked="0"/>
    </xf>
    <xf numFmtId="2" fontId="0" fillId="0" borderId="47" xfId="0" applyNumberFormat="1" applyBorder="1"/>
    <xf numFmtId="2" fontId="0" fillId="0" borderId="49" xfId="0" applyNumberFormat="1" applyBorder="1"/>
    <xf numFmtId="2" fontId="0" fillId="0" borderId="51" xfId="0" applyNumberFormat="1" applyBorder="1"/>
    <xf numFmtId="2" fontId="18" fillId="33" borderId="23" xfId="0" applyNumberFormat="1" applyFont="1" applyFill="1" applyBorder="1" applyAlignment="1">
      <alignment horizontal="center" vertical="center" wrapText="1"/>
    </xf>
    <xf numFmtId="164" fontId="33" fillId="0" borderId="10" xfId="0" applyNumberFormat="1" applyFont="1" applyBorder="1"/>
    <xf numFmtId="0" fontId="39" fillId="0" borderId="0" xfId="0" applyFont="1"/>
    <xf numFmtId="0" fontId="41" fillId="0" borderId="0" xfId="0" applyFont="1"/>
    <xf numFmtId="0" fontId="42" fillId="33" borderId="22" xfId="0" applyFont="1" applyFill="1" applyBorder="1" applyAlignment="1">
      <alignment horizontal="center" vertical="center" wrapText="1"/>
    </xf>
    <xf numFmtId="0" fontId="42" fillId="0" borderId="0" xfId="0" applyFont="1" applyAlignment="1">
      <alignment horizontal="center" vertical="center" wrapText="1"/>
    </xf>
    <xf numFmtId="0" fontId="41" fillId="0" borderId="0" xfId="0" applyFont="1" applyAlignment="1">
      <alignment horizontal="center" vertical="center" wrapText="1"/>
    </xf>
    <xf numFmtId="0" fontId="41" fillId="34" borderId="10" xfId="0" applyFont="1" applyFill="1" applyBorder="1" applyProtection="1">
      <protection locked="0"/>
    </xf>
    <xf numFmtId="0" fontId="41" fillId="0" borderId="10" xfId="0" applyFont="1" applyBorder="1"/>
    <xf numFmtId="49" fontId="33" fillId="33" borderId="21" xfId="0" applyNumberFormat="1" applyFont="1" applyFill="1" applyBorder="1" applyAlignment="1">
      <alignment horizontal="left" vertical="center"/>
    </xf>
    <xf numFmtId="49" fontId="33" fillId="33" borderId="22" xfId="0" applyNumberFormat="1" applyFont="1" applyFill="1" applyBorder="1" applyAlignment="1">
      <alignment horizontal="center" vertical="center" wrapText="1"/>
    </xf>
    <xf numFmtId="0" fontId="33" fillId="33" borderId="22" xfId="0" applyFont="1" applyFill="1" applyBorder="1" applyAlignment="1">
      <alignment horizontal="center" vertical="center" wrapText="1"/>
    </xf>
    <xf numFmtId="0" fontId="43" fillId="33" borderId="22" xfId="0" applyFont="1" applyFill="1" applyBorder="1" applyAlignment="1">
      <alignment horizontal="center" vertical="center" wrapText="1"/>
    </xf>
    <xf numFmtId="0" fontId="43" fillId="33" borderId="21" xfId="0" applyFont="1" applyFill="1" applyBorder="1" applyAlignment="1">
      <alignment horizontal="center" vertical="center" wrapText="1"/>
    </xf>
    <xf numFmtId="2" fontId="43" fillId="33" borderId="22" xfId="0" applyNumberFormat="1" applyFont="1" applyFill="1" applyBorder="1" applyAlignment="1">
      <alignment horizontal="center" vertical="center" wrapText="1"/>
    </xf>
    <xf numFmtId="164" fontId="43" fillId="33" borderId="22" xfId="0" applyNumberFormat="1" applyFont="1" applyFill="1" applyBorder="1" applyAlignment="1">
      <alignment horizontal="center" vertical="center" wrapText="1"/>
    </xf>
    <xf numFmtId="2" fontId="43" fillId="33" borderId="33" xfId="0" applyNumberFormat="1" applyFont="1" applyFill="1" applyBorder="1" applyAlignment="1">
      <alignment horizontal="center" vertical="center" wrapText="1"/>
    </xf>
    <xf numFmtId="49" fontId="33" fillId="34" borderId="15" xfId="0" applyNumberFormat="1" applyFont="1" applyFill="1" applyBorder="1" applyProtection="1">
      <protection locked="0"/>
    </xf>
    <xf numFmtId="49" fontId="33" fillId="34" borderId="10" xfId="0" applyNumberFormat="1" applyFont="1" applyFill="1" applyBorder="1" applyProtection="1">
      <protection locked="0"/>
    </xf>
    <xf numFmtId="0" fontId="33" fillId="34" borderId="10" xfId="0" applyFont="1" applyFill="1" applyBorder="1" applyProtection="1">
      <protection locked="0"/>
    </xf>
    <xf numFmtId="0" fontId="33" fillId="0" borderId="10" xfId="0" applyFont="1" applyBorder="1"/>
    <xf numFmtId="0" fontId="33" fillId="34" borderId="15" xfId="0" applyFont="1" applyFill="1" applyBorder="1" applyProtection="1">
      <protection locked="0"/>
    </xf>
    <xf numFmtId="2" fontId="33" fillId="34" borderId="10" xfId="0" applyNumberFormat="1" applyFont="1" applyFill="1" applyBorder="1" applyProtection="1">
      <protection locked="0"/>
    </xf>
    <xf numFmtId="2" fontId="33" fillId="0" borderId="10" xfId="0" applyNumberFormat="1" applyFont="1" applyBorder="1"/>
    <xf numFmtId="2" fontId="33" fillId="0" borderId="34" xfId="0" applyNumberFormat="1" applyFont="1" applyBorder="1"/>
    <xf numFmtId="0" fontId="33" fillId="0" borderId="0" xfId="0" quotePrefix="1" applyFont="1"/>
    <xf numFmtId="0" fontId="42" fillId="33" borderId="40" xfId="0" applyFont="1" applyFill="1" applyBorder="1" applyAlignment="1">
      <alignment horizontal="center" vertical="center" wrapText="1"/>
    </xf>
    <xf numFmtId="0" fontId="42" fillId="33" borderId="33" xfId="0" applyFont="1" applyFill="1" applyBorder="1" applyAlignment="1">
      <alignment horizontal="center" vertical="center" wrapText="1"/>
    </xf>
    <xf numFmtId="0" fontId="41" fillId="0" borderId="43" xfId="0" applyFont="1" applyBorder="1"/>
    <xf numFmtId="0" fontId="41" fillId="0" borderId="34" xfId="0" applyFont="1" applyBorder="1"/>
    <xf numFmtId="0" fontId="43" fillId="33" borderId="23" xfId="0" applyFont="1" applyFill="1" applyBorder="1" applyAlignment="1">
      <alignment horizontal="center" vertical="center" wrapText="1"/>
    </xf>
    <xf numFmtId="0" fontId="33" fillId="34" borderId="11" xfId="0" applyFont="1" applyFill="1" applyBorder="1" applyProtection="1">
      <protection locked="0"/>
    </xf>
    <xf numFmtId="0" fontId="33" fillId="0" borderId="16" xfId="0" applyFont="1" applyBorder="1"/>
    <xf numFmtId="2" fontId="43" fillId="33" borderId="23" xfId="0" applyNumberFormat="1" applyFont="1" applyFill="1" applyBorder="1" applyAlignment="1">
      <alignment horizontal="center" vertical="center" wrapText="1"/>
    </xf>
    <xf numFmtId="2" fontId="33" fillId="0" borderId="16" xfId="0" applyNumberFormat="1" applyFont="1" applyBorder="1"/>
    <xf numFmtId="164" fontId="41" fillId="0" borderId="10" xfId="0" applyNumberFormat="1" applyFont="1" applyBorder="1"/>
    <xf numFmtId="0" fontId="43" fillId="33" borderId="40" xfId="0" applyFont="1" applyFill="1" applyBorder="1" applyAlignment="1">
      <alignment horizontal="center" vertical="center" wrapText="1"/>
    </xf>
    <xf numFmtId="2" fontId="43" fillId="33" borderId="40" xfId="0" applyNumberFormat="1" applyFont="1" applyFill="1" applyBorder="1" applyAlignment="1">
      <alignment horizontal="center" vertical="center" wrapText="1"/>
    </xf>
    <xf numFmtId="0" fontId="43" fillId="0" borderId="0" xfId="0" applyFont="1" applyAlignment="1">
      <alignment horizontal="center" vertical="center" wrapText="1"/>
    </xf>
    <xf numFmtId="0" fontId="33" fillId="0" borderId="0" xfId="0" applyFont="1" applyAlignment="1">
      <alignment horizontal="center" vertical="center" wrapText="1"/>
    </xf>
    <xf numFmtId="0" fontId="33" fillId="0" borderId="43" xfId="0" applyFont="1" applyBorder="1"/>
    <xf numFmtId="2" fontId="33" fillId="0" borderId="43" xfId="0" applyNumberFormat="1" applyFont="1" applyBorder="1"/>
    <xf numFmtId="49" fontId="33" fillId="34" borderId="17" xfId="0" applyNumberFormat="1" applyFont="1" applyFill="1" applyBorder="1" applyProtection="1">
      <protection locked="0"/>
    </xf>
    <xf numFmtId="49" fontId="33" fillId="34" borderId="18" xfId="0" applyNumberFormat="1" applyFont="1" applyFill="1" applyBorder="1" applyProtection="1">
      <protection locked="0"/>
    </xf>
    <xf numFmtId="0" fontId="33" fillId="34" borderId="18" xfId="0" applyFont="1" applyFill="1" applyBorder="1" applyProtection="1">
      <protection locked="0"/>
    </xf>
    <xf numFmtId="0" fontId="33" fillId="0" borderId="18" xfId="0" applyFont="1" applyBorder="1"/>
    <xf numFmtId="0" fontId="33" fillId="0" borderId="44" xfId="0" applyFont="1" applyBorder="1"/>
    <xf numFmtId="0" fontId="33" fillId="34" borderId="17" xfId="0" applyFont="1" applyFill="1" applyBorder="1" applyProtection="1">
      <protection locked="0"/>
    </xf>
    <xf numFmtId="164" fontId="33" fillId="0" borderId="18" xfId="0" applyNumberFormat="1" applyFont="1" applyBorder="1"/>
    <xf numFmtId="2" fontId="33" fillId="34" borderId="18" xfId="0" applyNumberFormat="1" applyFont="1" applyFill="1" applyBorder="1" applyProtection="1">
      <protection locked="0"/>
    </xf>
    <xf numFmtId="2" fontId="33" fillId="0" borderId="18" xfId="0" applyNumberFormat="1" applyFont="1" applyBorder="1"/>
    <xf numFmtId="2" fontId="33" fillId="0" borderId="44" xfId="0" applyNumberFormat="1" applyFont="1" applyBorder="1"/>
    <xf numFmtId="2" fontId="33" fillId="0" borderId="35" xfId="0" applyNumberFormat="1" applyFont="1" applyBorder="1"/>
    <xf numFmtId="49" fontId="41" fillId="33" borderId="10" xfId="0" applyNumberFormat="1" applyFont="1" applyFill="1" applyBorder="1" applyAlignment="1">
      <alignment horizontal="center" vertical="center" wrapText="1"/>
    </xf>
    <xf numFmtId="0" fontId="41" fillId="33" borderId="10" xfId="0" applyFont="1" applyFill="1" applyBorder="1" applyAlignment="1">
      <alignment horizontal="center" vertical="center" wrapText="1"/>
    </xf>
    <xf numFmtId="0" fontId="42" fillId="33" borderId="10" xfId="0" applyFont="1" applyFill="1" applyBorder="1" applyAlignment="1">
      <alignment horizontal="center" vertical="center" wrapText="1"/>
    </xf>
    <xf numFmtId="0" fontId="42" fillId="33" borderId="43" xfId="0" applyFont="1" applyFill="1" applyBorder="1" applyAlignment="1">
      <alignment horizontal="center" vertical="center" wrapText="1"/>
    </xf>
    <xf numFmtId="0" fontId="42" fillId="33" borderId="15" xfId="0" applyFont="1" applyFill="1" applyBorder="1" applyAlignment="1">
      <alignment horizontal="center" vertical="center" wrapText="1"/>
    </xf>
    <xf numFmtId="2" fontId="42" fillId="33" borderId="10" xfId="0" applyNumberFormat="1" applyFont="1" applyFill="1" applyBorder="1" applyAlignment="1">
      <alignment horizontal="center" vertical="center" wrapText="1"/>
    </xf>
    <xf numFmtId="164" fontId="42" fillId="33" borderId="10" xfId="0" applyNumberFormat="1" applyFont="1" applyFill="1" applyBorder="1" applyAlignment="1">
      <alignment horizontal="center" vertical="center" wrapText="1"/>
    </xf>
    <xf numFmtId="2" fontId="42" fillId="33" borderId="43" xfId="0" applyNumberFormat="1" applyFont="1" applyFill="1" applyBorder="1" applyAlignment="1">
      <alignment horizontal="center" vertical="center" wrapText="1"/>
    </xf>
    <xf numFmtId="2" fontId="42" fillId="33" borderId="34" xfId="0" applyNumberFormat="1" applyFont="1" applyFill="1" applyBorder="1" applyAlignment="1">
      <alignment horizontal="center" vertical="center" wrapText="1"/>
    </xf>
    <xf numFmtId="49" fontId="41" fillId="34" borderId="15" xfId="0" applyNumberFormat="1" applyFont="1" applyFill="1" applyBorder="1" applyProtection="1">
      <protection locked="0"/>
    </xf>
    <xf numFmtId="49" fontId="41" fillId="34" borderId="10" xfId="0" applyNumberFormat="1" applyFont="1" applyFill="1" applyBorder="1" applyProtection="1">
      <protection locked="0"/>
    </xf>
    <xf numFmtId="0" fontId="41" fillId="0" borderId="0" xfId="0" quotePrefix="1" applyFont="1"/>
    <xf numFmtId="49" fontId="33" fillId="33" borderId="15" xfId="0" applyNumberFormat="1" applyFont="1" applyFill="1" applyBorder="1" applyAlignment="1">
      <alignment horizontal="left" vertical="center"/>
    </xf>
    <xf numFmtId="49" fontId="41" fillId="33" borderId="15" xfId="0" applyNumberFormat="1" applyFont="1" applyFill="1" applyBorder="1" applyAlignment="1">
      <alignment horizontal="left" vertical="center"/>
    </xf>
    <xf numFmtId="49" fontId="22" fillId="36" borderId="24" xfId="0" applyNumberFormat="1" applyFont="1" applyFill="1" applyBorder="1" applyAlignment="1">
      <alignment horizontal="center"/>
    </xf>
    <xf numFmtId="49" fontId="22" fillId="36" borderId="25" xfId="0" applyNumberFormat="1" applyFont="1" applyFill="1" applyBorder="1" applyAlignment="1">
      <alignment horizontal="center"/>
    </xf>
    <xf numFmtId="49" fontId="22" fillId="36" borderId="26" xfId="0" applyNumberFormat="1" applyFont="1" applyFill="1" applyBorder="1" applyAlignment="1">
      <alignment horizontal="center"/>
    </xf>
    <xf numFmtId="0" fontId="22" fillId="36" borderId="29" xfId="0" applyFont="1" applyFill="1" applyBorder="1" applyAlignment="1">
      <alignment horizontal="center"/>
    </xf>
    <xf numFmtId="0" fontId="22" fillId="36" borderId="30" xfId="0" applyFont="1" applyFill="1" applyBorder="1" applyAlignment="1">
      <alignment horizontal="center"/>
    </xf>
    <xf numFmtId="0" fontId="22" fillId="36" borderId="31" xfId="0" applyFont="1" applyFill="1" applyBorder="1" applyAlignment="1">
      <alignment horizontal="center"/>
    </xf>
    <xf numFmtId="0" fontId="0" fillId="0" borderId="39" xfId="0" applyBorder="1" applyAlignment="1">
      <alignment horizontal="center" vertical="center" wrapText="1"/>
    </xf>
    <xf numFmtId="0" fontId="0" fillId="0" borderId="22" xfId="0" applyBorder="1" applyAlignment="1">
      <alignment horizontal="center" vertical="center" wrapText="1"/>
    </xf>
    <xf numFmtId="49" fontId="0" fillId="0" borderId="38" xfId="0" applyNumberFormat="1" applyBorder="1" applyAlignment="1">
      <alignment horizontal="center" vertical="center" wrapText="1"/>
    </xf>
    <xf numFmtId="49" fontId="0" fillId="0" borderId="21" xfId="0" applyNumberFormat="1" applyBorder="1" applyAlignment="1">
      <alignment horizontal="center" vertical="center" wrapText="1"/>
    </xf>
    <xf numFmtId="49" fontId="0" fillId="0" borderId="39"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32" fillId="36" borderId="24" xfId="0" applyNumberFormat="1" applyFont="1" applyFill="1" applyBorder="1" applyAlignment="1">
      <alignment horizontal="center"/>
    </xf>
    <xf numFmtId="49" fontId="32" fillId="36" borderId="25" xfId="0" applyNumberFormat="1" applyFont="1" applyFill="1" applyBorder="1" applyAlignment="1">
      <alignment horizontal="center"/>
    </xf>
    <xf numFmtId="49" fontId="32" fillId="36" borderId="26" xfId="0" applyNumberFormat="1" applyFont="1" applyFill="1" applyBorder="1" applyAlignment="1">
      <alignment horizontal="center"/>
    </xf>
    <xf numFmtId="0" fontId="32" fillId="36" borderId="27" xfId="0" applyFont="1" applyFill="1" applyBorder="1" applyAlignment="1">
      <alignment horizontal="center"/>
    </xf>
    <xf numFmtId="0" fontId="32" fillId="36" borderId="0" xfId="0" applyFont="1" applyFill="1" applyAlignment="1">
      <alignment horizontal="center"/>
    </xf>
    <xf numFmtId="0" fontId="32" fillId="36" borderId="28" xfId="0" applyFont="1" applyFill="1" applyBorder="1" applyAlignment="1">
      <alignment horizontal="center"/>
    </xf>
    <xf numFmtId="0" fontId="32" fillId="36" borderId="29" xfId="0" applyFont="1" applyFill="1" applyBorder="1" applyAlignment="1">
      <alignment horizontal="center" vertical="center"/>
    </xf>
    <xf numFmtId="0" fontId="32" fillId="36" borderId="30" xfId="0" applyFont="1" applyFill="1" applyBorder="1" applyAlignment="1">
      <alignment horizontal="center" vertical="center"/>
    </xf>
    <xf numFmtId="0" fontId="32" fillId="36" borderId="31" xfId="0" applyFont="1" applyFill="1" applyBorder="1" applyAlignment="1">
      <alignment horizontal="center" vertical="center"/>
    </xf>
    <xf numFmtId="0" fontId="26" fillId="36" borderId="12" xfId="0" applyFont="1" applyFill="1" applyBorder="1" applyAlignment="1">
      <alignment horizontal="center" vertical="center"/>
    </xf>
    <xf numFmtId="0" fontId="26" fillId="36" borderId="13" xfId="0" applyFont="1" applyFill="1" applyBorder="1" applyAlignment="1">
      <alignment horizontal="center" vertical="center"/>
    </xf>
    <xf numFmtId="0" fontId="26" fillId="36" borderId="14" xfId="0" applyFont="1" applyFill="1" applyBorder="1" applyAlignment="1">
      <alignment horizontal="center" vertical="center"/>
    </xf>
    <xf numFmtId="0" fontId="27" fillId="36" borderId="12" xfId="0" applyFont="1" applyFill="1" applyBorder="1" applyAlignment="1">
      <alignment horizontal="center" vertical="center"/>
    </xf>
    <xf numFmtId="0" fontId="27" fillId="36" borderId="13" xfId="0" applyFont="1" applyFill="1" applyBorder="1" applyAlignment="1">
      <alignment horizontal="center" vertical="center"/>
    </xf>
    <xf numFmtId="0" fontId="27" fillId="36" borderId="14" xfId="0" applyFont="1" applyFill="1" applyBorder="1" applyAlignment="1">
      <alignment horizontal="center" vertical="center"/>
    </xf>
    <xf numFmtId="0" fontId="24" fillId="0" borderId="22" xfId="0" applyFont="1" applyBorder="1" applyAlignment="1">
      <alignment horizontal="center" vertical="center" wrapText="1"/>
    </xf>
    <xf numFmtId="0" fontId="24" fillId="0" borderId="10" xfId="0" applyFont="1" applyBorder="1" applyAlignment="1">
      <alignment horizontal="center" vertical="center" wrapText="1"/>
    </xf>
    <xf numFmtId="0" fontId="0" fillId="0" borderId="28" xfId="0" applyBorder="1" applyAlignment="1">
      <alignment horizontal="center" vertical="center" wrapText="1"/>
    </xf>
    <xf numFmtId="0" fontId="24" fillId="0" borderId="4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6" xfId="0" applyFont="1" applyBorder="1" applyAlignment="1">
      <alignment horizontal="center" vertical="center" wrapText="1"/>
    </xf>
    <xf numFmtId="0" fontId="19" fillId="0" borderId="22" xfId="0" applyFont="1" applyBorder="1" applyAlignment="1">
      <alignment horizontal="center" vertical="center" wrapText="1"/>
    </xf>
    <xf numFmtId="0" fontId="20" fillId="0" borderId="22" xfId="0" applyFont="1" applyBorder="1" applyAlignment="1">
      <alignment horizontal="center" vertical="center" wrapText="1"/>
    </xf>
    <xf numFmtId="49" fontId="32" fillId="36" borderId="24" xfId="0" applyNumberFormat="1" applyFont="1" applyFill="1" applyBorder="1" applyAlignment="1">
      <alignment horizontal="center" wrapText="1"/>
    </xf>
    <xf numFmtId="49" fontId="32" fillId="36" borderId="25" xfId="0" applyNumberFormat="1" applyFont="1" applyFill="1" applyBorder="1" applyAlignment="1">
      <alignment horizontal="center" wrapText="1"/>
    </xf>
    <xf numFmtId="49" fontId="32" fillId="36" borderId="26" xfId="0" applyNumberFormat="1" applyFont="1" applyFill="1" applyBorder="1" applyAlignment="1">
      <alignment horizontal="center" wrapText="1"/>
    </xf>
    <xf numFmtId="49" fontId="33" fillId="35" borderId="20" xfId="0" applyNumberFormat="1" applyFont="1" applyFill="1" applyBorder="1" applyAlignment="1">
      <alignment horizontal="left" vertical="center" wrapText="1"/>
    </xf>
    <xf numFmtId="49" fontId="33" fillId="35" borderId="41" xfId="0" applyNumberFormat="1" applyFont="1" applyFill="1" applyBorder="1" applyAlignment="1">
      <alignment horizontal="left" vertical="center" wrapText="1"/>
    </xf>
    <xf numFmtId="49" fontId="33" fillId="35" borderId="43" xfId="0" applyNumberFormat="1" applyFont="1" applyFill="1" applyBorder="1" applyAlignment="1">
      <alignment horizontal="left" vertical="center" wrapText="1"/>
    </xf>
  </cellXfs>
  <cellStyles count="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Neutre" xfId="31" builtinId="28" customBuiltin="1"/>
    <cellStyle name="Normal" xfId="0" builtinId="0"/>
    <cellStyle name="Note" xfId="28" builtinId="10" customBuiltin="1"/>
    <cellStyle name="Satisfaisant" xfId="32" builtinId="26" customBuiltin="1"/>
    <cellStyle name="Sortie" xfId="33" builtinId="21" customBuiltin="1"/>
    <cellStyle name="Texte explicatif" xfId="34" builtinId="53" customBuiltin="1"/>
    <cellStyle name="Titre" xfId="35" builtinId="15" customBuiltin="1"/>
    <cellStyle name="Titre 1" xfId="36" builtinId="16" customBuiltin="1"/>
    <cellStyle name="Titre 2" xfId="37" builtinId="17" customBuiltin="1"/>
    <cellStyle name="Titre 3" xfId="38" builtinId="18" customBuiltin="1"/>
    <cellStyle name="Titre 4" xfId="39" builtinId="19" customBuiltin="1"/>
    <cellStyle name="Total" xfId="40" builtinId="25" customBuiltin="1"/>
    <cellStyle name="Vérification" xfId="41" builtinId="23" customBuiltin="1"/>
  </cellStyles>
  <dxfs count="12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font>
        <color auto="1"/>
      </font>
      <numFmt numFmtId="164" formatCode="#,##0.00\ _€"/>
      <fill>
        <patternFill>
          <bgColor rgb="FFFF0000"/>
        </patternFill>
      </fill>
    </dxf>
    <dxf>
      <font>
        <color auto="1"/>
      </font>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dxf>
    <dxf>
      <numFmt numFmtId="164" formatCode="#,##0.00\ _€"/>
      <fill>
        <patternFill>
          <bgColor rgb="FFFF0000"/>
        </patternFill>
      </fill>
    </dxf>
    <dxf>
      <numFmt numFmtId="164" formatCode="#,##0.00\ _€"/>
      <fill>
        <patternFill>
          <bgColor rgb="FFFF0000"/>
        </patternFill>
      </fill>
    </dxf>
    <dxf>
      <numFmt numFmtId="164" formatCode="#,##0.00\ _€"/>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dxf>
    <dxf>
      <font>
        <color auto="1"/>
      </font>
      <numFmt numFmtId="164" formatCode="#,##0.00\ _€"/>
      <fill>
        <patternFill>
          <bgColor rgb="FFFF0000"/>
        </patternFill>
      </fill>
    </dxf>
    <dxf>
      <numFmt numFmtId="164" formatCode="#,##0.00\ _€"/>
      <fill>
        <patternFill>
          <bgColor rgb="FFFF0000"/>
        </patternFill>
      </fill>
    </dxf>
    <dxf>
      <font>
        <color auto="1"/>
      </font>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fill>
        <patternFill>
          <bgColor rgb="FFFF0000"/>
        </patternFill>
      </fill>
    </dxf>
    <dxf>
      <numFmt numFmtId="164" formatCode="#,##0.00\ _€"/>
    </dxf>
    <dxf>
      <numFmt numFmtId="164" formatCode="#,##0.00\ _€"/>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1181735</xdr:colOff>
      <xdr:row>6</xdr:row>
      <xdr:rowOff>76200</xdr:rowOff>
    </xdr:to>
    <xdr:pic>
      <xdr:nvPicPr>
        <xdr:cNvPr id="2" name="Image 1" descr="Sans tit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81785" cy="14192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1181735</xdr:colOff>
      <xdr:row>5</xdr:row>
      <xdr:rowOff>266700</xdr:rowOff>
    </xdr:to>
    <xdr:pic>
      <xdr:nvPicPr>
        <xdr:cNvPr id="3" name="Image 2" descr="Sans titre">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81785" cy="14192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1181735</xdr:colOff>
      <xdr:row>5</xdr:row>
      <xdr:rowOff>209550</xdr:rowOff>
    </xdr:to>
    <xdr:pic>
      <xdr:nvPicPr>
        <xdr:cNvPr id="4" name="Image 3" descr="Sans titre">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81785" cy="14382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1181735</xdr:colOff>
      <xdr:row>6</xdr:row>
      <xdr:rowOff>89535</xdr:rowOff>
    </xdr:to>
    <xdr:pic>
      <xdr:nvPicPr>
        <xdr:cNvPr id="6" name="Image 5" descr="Sans titre">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81785" cy="1333500"/>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K25"/>
  <sheetViews>
    <sheetView workbookViewId="0">
      <selection activeCell="H10" sqref="H10"/>
    </sheetView>
  </sheetViews>
  <sheetFormatPr baseColWidth="10" defaultRowHeight="15" x14ac:dyDescent="0.25"/>
  <cols>
    <col min="1" max="1" width="6" bestFit="1" customWidth="1"/>
    <col min="2" max="2" width="18.85546875" bestFit="1" customWidth="1"/>
    <col min="3" max="3" width="15" bestFit="1" customWidth="1"/>
    <col min="4" max="4" width="21.85546875" bestFit="1" customWidth="1"/>
    <col min="5" max="5" width="21.28515625" bestFit="1" customWidth="1"/>
    <col min="6" max="6" width="10" customWidth="1"/>
    <col min="7" max="7" width="10" bestFit="1" customWidth="1"/>
    <col min="8" max="8" width="10.7109375" customWidth="1"/>
    <col min="9" max="9" width="18" customWidth="1"/>
    <col min="10" max="10" width="11.42578125" bestFit="1" customWidth="1"/>
    <col min="11" max="11" width="12" customWidth="1"/>
  </cols>
  <sheetData>
    <row r="3" spans="1:11" ht="15.75" thickBot="1" x14ac:dyDescent="0.3"/>
    <row r="4" spans="1:11" ht="22.5" customHeight="1" x14ac:dyDescent="0.3">
      <c r="C4" s="170" t="s">
        <v>28</v>
      </c>
      <c r="D4" s="171"/>
      <c r="E4" s="171"/>
      <c r="F4" s="171"/>
      <c r="G4" s="171"/>
      <c r="H4" s="171"/>
      <c r="I4" s="171"/>
      <c r="J4" s="171"/>
      <c r="K4" s="172"/>
    </row>
    <row r="5" spans="1:11" ht="22.5" customHeight="1" thickBot="1" x14ac:dyDescent="0.35">
      <c r="C5" s="173" t="s">
        <v>34</v>
      </c>
      <c r="D5" s="174"/>
      <c r="E5" s="174"/>
      <c r="F5" s="174"/>
      <c r="G5" s="174"/>
      <c r="H5" s="174"/>
      <c r="I5" s="174"/>
      <c r="J5" s="174"/>
      <c r="K5" s="175"/>
    </row>
    <row r="6" spans="1:11" x14ac:dyDescent="0.25">
      <c r="C6" s="1"/>
    </row>
    <row r="7" spans="1:11" x14ac:dyDescent="0.25">
      <c r="C7" s="1"/>
    </row>
    <row r="8" spans="1:11" x14ac:dyDescent="0.25">
      <c r="C8" s="1"/>
    </row>
    <row r="9" spans="1:11" s="3" customFormat="1" ht="15.75" x14ac:dyDescent="0.25">
      <c r="A9" s="2" t="s">
        <v>20</v>
      </c>
      <c r="C9" s="4"/>
    </row>
    <row r="10" spans="1:11" s="3" customFormat="1" ht="15.75" x14ac:dyDescent="0.25">
      <c r="A10" s="3" t="s">
        <v>37</v>
      </c>
      <c r="C10" s="4"/>
    </row>
    <row r="11" spans="1:11" s="3" customFormat="1" ht="15.75" x14ac:dyDescent="0.25">
      <c r="A11" s="3" t="s">
        <v>24</v>
      </c>
      <c r="C11" s="4"/>
    </row>
    <row r="12" spans="1:11" s="3" customFormat="1" ht="15.75" x14ac:dyDescent="0.25">
      <c r="A12" s="3" t="s">
        <v>35</v>
      </c>
      <c r="C12" s="4"/>
    </row>
    <row r="13" spans="1:11" s="3" customFormat="1" ht="15.75" x14ac:dyDescent="0.25">
      <c r="A13" s="5" t="s">
        <v>25</v>
      </c>
    </row>
    <row r="14" spans="1:11" s="3" customFormat="1" ht="15.75" x14ac:dyDescent="0.25"/>
    <row r="15" spans="1:11" s="3" customFormat="1" ht="15.75" x14ac:dyDescent="0.25">
      <c r="A15" s="2" t="s">
        <v>19</v>
      </c>
    </row>
    <row r="16" spans="1:11" s="3" customFormat="1" ht="15.75" x14ac:dyDescent="0.25">
      <c r="A16" s="3" t="s">
        <v>26</v>
      </c>
    </row>
    <row r="17" spans="1:1" s="3" customFormat="1" ht="15.75" x14ac:dyDescent="0.25">
      <c r="A17" s="3" t="s">
        <v>44</v>
      </c>
    </row>
    <row r="18" spans="1:1" s="3" customFormat="1" ht="15.75" x14ac:dyDescent="0.25"/>
    <row r="19" spans="1:1" s="3" customFormat="1" ht="15.75" x14ac:dyDescent="0.25">
      <c r="A19" s="2" t="s">
        <v>21</v>
      </c>
    </row>
    <row r="20" spans="1:1" s="3" customFormat="1" ht="15.75" x14ac:dyDescent="0.25">
      <c r="A20" s="3" t="s">
        <v>36</v>
      </c>
    </row>
    <row r="21" spans="1:1" s="3" customFormat="1" ht="15.75" x14ac:dyDescent="0.25">
      <c r="A21" s="3" t="s">
        <v>38</v>
      </c>
    </row>
    <row r="22" spans="1:1" s="3" customFormat="1" ht="15.75" x14ac:dyDescent="0.25"/>
    <row r="23" spans="1:1" s="3" customFormat="1" ht="15.75" x14ac:dyDescent="0.25">
      <c r="A23" s="2" t="s">
        <v>45</v>
      </c>
    </row>
    <row r="24" spans="1:1" s="3" customFormat="1" ht="15.75" x14ac:dyDescent="0.25">
      <c r="A24" s="3" t="s">
        <v>23</v>
      </c>
    </row>
    <row r="25" spans="1:1" s="3" customFormat="1" ht="15.75" x14ac:dyDescent="0.25">
      <c r="A25" s="3" t="s">
        <v>22</v>
      </c>
    </row>
  </sheetData>
  <mergeCells count="2">
    <mergeCell ref="C4:K4"/>
    <mergeCell ref="C5:K5"/>
  </mergeCells>
  <pageMargins left="0" right="0" top="0.39370078740157483" bottom="0.39370078740157483" header="0.39370078740157483" footer="0.51181102362204722"/>
  <pageSetup paperSize="9" scale="93" fitToHeight="0" orientation="landscape" horizontalDpi="4294967294" verticalDpi="4294967294" r:id="rId1"/>
  <headerFooter>
    <oddHeader xml:space="preserve">&amp;R&amp;8REMUNERATIONS / CHOMAGE
SIMULATEUR RIFSEEP
</oddHeader>
    <oddFooter>&amp;C&amp;8Centre de Gestion de la Fonction Publique Territoriale de la Gironde
Immeuble HORIOPOLIS - 25 rue du Cardinal Richaud - CS 10019 - 33049 Bordeaux cedex
Téléphone : 05.56.11.94.30.
cdg33@cdg33.fr - www.cdg33.fr&amp;R&amp;8&amp;P/&amp;N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AF105"/>
  <sheetViews>
    <sheetView tabSelected="1" zoomScaleNormal="100" workbookViewId="0">
      <selection activeCell="A16" sqref="A16"/>
    </sheetView>
  </sheetViews>
  <sheetFormatPr baseColWidth="10" defaultColWidth="11.42578125" defaultRowHeight="15" x14ac:dyDescent="0.25"/>
  <cols>
    <col min="1" max="1" width="6" bestFit="1" customWidth="1"/>
    <col min="2" max="2" width="18.85546875" bestFit="1" customWidth="1"/>
    <col min="3" max="3" width="15" bestFit="1" customWidth="1"/>
    <col min="4" max="4" width="21.85546875" bestFit="1" customWidth="1"/>
    <col min="5" max="5" width="21.28515625" bestFit="1" customWidth="1"/>
    <col min="6" max="6" width="10" customWidth="1"/>
    <col min="7" max="7" width="12" customWidth="1"/>
    <col min="8" max="8" width="10.7109375" customWidth="1"/>
    <col min="9" max="9" width="21" customWidth="1"/>
    <col min="10" max="10" width="14.85546875" customWidth="1"/>
    <col min="11" max="11" width="17.85546875" customWidth="1"/>
    <col min="14" max="14" width="12.7109375" customWidth="1"/>
    <col min="15" max="15" width="13.42578125" customWidth="1"/>
    <col min="16" max="18" width="14.28515625" customWidth="1"/>
  </cols>
  <sheetData>
    <row r="3" spans="1:32" ht="15.75" thickBot="1" x14ac:dyDescent="0.3"/>
    <row r="4" spans="1:32" ht="22.5" customHeight="1" x14ac:dyDescent="0.35">
      <c r="C4" s="182" t="s">
        <v>28</v>
      </c>
      <c r="D4" s="183"/>
      <c r="E4" s="183"/>
      <c r="F4" s="183"/>
      <c r="G4" s="183"/>
      <c r="H4" s="183"/>
      <c r="I4" s="183"/>
      <c r="J4" s="183"/>
      <c r="K4" s="183"/>
      <c r="L4" s="183"/>
      <c r="M4" s="183"/>
      <c r="N4" s="183"/>
      <c r="O4" s="183"/>
      <c r="P4" s="183"/>
      <c r="Q4" s="183"/>
      <c r="R4" s="184"/>
    </row>
    <row r="5" spans="1:32" ht="22.5" customHeight="1" x14ac:dyDescent="0.35">
      <c r="C5" s="185" t="s">
        <v>27</v>
      </c>
      <c r="D5" s="186"/>
      <c r="E5" s="186"/>
      <c r="F5" s="186"/>
      <c r="G5" s="186"/>
      <c r="H5" s="186"/>
      <c r="I5" s="186"/>
      <c r="J5" s="186"/>
      <c r="K5" s="186"/>
      <c r="L5" s="186"/>
      <c r="M5" s="186"/>
      <c r="N5" s="186"/>
      <c r="O5" s="186"/>
      <c r="P5" s="186"/>
      <c r="Q5" s="186"/>
      <c r="R5" s="187"/>
    </row>
    <row r="6" spans="1:32" ht="21.75" thickBot="1" x14ac:dyDescent="0.3">
      <c r="C6" s="188" t="s">
        <v>9</v>
      </c>
      <c r="D6" s="189"/>
      <c r="E6" s="189"/>
      <c r="F6" s="189"/>
      <c r="G6" s="189"/>
      <c r="H6" s="189"/>
      <c r="I6" s="189"/>
      <c r="J6" s="189"/>
      <c r="K6" s="189"/>
      <c r="L6" s="189"/>
      <c r="M6" s="189"/>
      <c r="N6" s="189"/>
      <c r="O6" s="189"/>
      <c r="P6" s="189"/>
      <c r="Q6" s="189"/>
      <c r="R6" s="190"/>
    </row>
    <row r="7" spans="1:32" x14ac:dyDescent="0.25">
      <c r="A7" s="105" t="s">
        <v>120</v>
      </c>
      <c r="C7" s="1"/>
    </row>
    <row r="8" spans="1:32" x14ac:dyDescent="0.25">
      <c r="A8" s="40" t="s">
        <v>31</v>
      </c>
    </row>
    <row r="9" spans="1:32" x14ac:dyDescent="0.25">
      <c r="A9" t="s">
        <v>7</v>
      </c>
      <c r="E9" s="41" t="s">
        <v>10</v>
      </c>
    </row>
    <row r="10" spans="1:32" x14ac:dyDescent="0.25">
      <c r="A10" t="s">
        <v>8</v>
      </c>
      <c r="E10" s="41" t="s">
        <v>39</v>
      </c>
    </row>
    <row r="11" spans="1:32" ht="30.75" customHeight="1" thickBot="1" x14ac:dyDescent="0.3"/>
    <row r="12" spans="1:32" ht="22.5" customHeight="1" x14ac:dyDescent="0.25">
      <c r="A12" s="191" t="s">
        <v>46</v>
      </c>
      <c r="B12" s="192"/>
      <c r="C12" s="192"/>
      <c r="D12" s="192"/>
      <c r="E12" s="192"/>
      <c r="F12" s="192"/>
      <c r="G12" s="192"/>
      <c r="H12" s="193"/>
      <c r="I12" s="194" t="s">
        <v>47</v>
      </c>
      <c r="J12" s="195"/>
      <c r="K12" s="195"/>
      <c r="L12" s="195"/>
      <c r="M12" s="195"/>
      <c r="N12" s="195"/>
      <c r="O12" s="195"/>
      <c r="P12" s="195"/>
      <c r="Q12" s="196"/>
      <c r="R12" s="205" t="s">
        <v>48</v>
      </c>
    </row>
    <row r="13" spans="1:32" s="10" customFormat="1" ht="55.5" customHeight="1" x14ac:dyDescent="0.25">
      <c r="A13" s="178" t="s">
        <v>0</v>
      </c>
      <c r="B13" s="180" t="s">
        <v>1</v>
      </c>
      <c r="C13" s="180" t="s">
        <v>2</v>
      </c>
      <c r="D13" s="180" t="s">
        <v>16</v>
      </c>
      <c r="E13" s="176" t="s">
        <v>32</v>
      </c>
      <c r="F13" s="176" t="s">
        <v>3</v>
      </c>
      <c r="G13" s="197" t="s">
        <v>86</v>
      </c>
      <c r="H13" s="199" t="s">
        <v>49</v>
      </c>
      <c r="I13" s="201" t="s">
        <v>17</v>
      </c>
      <c r="J13" s="203" t="s">
        <v>18</v>
      </c>
      <c r="K13" s="210" t="s">
        <v>4</v>
      </c>
      <c r="L13" s="211"/>
      <c r="M13" s="211"/>
      <c r="N13" s="210" t="s">
        <v>15</v>
      </c>
      <c r="O13" s="211"/>
      <c r="P13" s="203" t="s">
        <v>50</v>
      </c>
      <c r="Q13" s="208" t="s">
        <v>51</v>
      </c>
      <c r="R13" s="206"/>
    </row>
    <row r="14" spans="1:32" s="10" customFormat="1" ht="55.5" customHeight="1" x14ac:dyDescent="0.25">
      <c r="A14" s="179"/>
      <c r="B14" s="181"/>
      <c r="C14" s="181"/>
      <c r="D14" s="181"/>
      <c r="E14" s="177"/>
      <c r="F14" s="177"/>
      <c r="G14" s="198"/>
      <c r="H14" s="200"/>
      <c r="I14" s="202"/>
      <c r="J14" s="204"/>
      <c r="K14" s="25" t="s">
        <v>87</v>
      </c>
      <c r="L14" s="25" t="s">
        <v>88</v>
      </c>
      <c r="M14" s="25" t="s">
        <v>5</v>
      </c>
      <c r="N14" s="25" t="s">
        <v>89</v>
      </c>
      <c r="O14" s="25" t="s">
        <v>6</v>
      </c>
      <c r="P14" s="204"/>
      <c r="Q14" s="209"/>
      <c r="R14" s="207"/>
    </row>
    <row r="15" spans="1:32" s="109" customFormat="1" ht="19.5" customHeight="1" x14ac:dyDescent="0.25">
      <c r="A15" s="168" t="s">
        <v>113</v>
      </c>
      <c r="B15" s="156"/>
      <c r="C15" s="156"/>
      <c r="D15" s="156"/>
      <c r="E15" s="157"/>
      <c r="F15" s="157"/>
      <c r="G15" s="158"/>
      <c r="H15" s="159"/>
      <c r="I15" s="160"/>
      <c r="J15" s="158"/>
      <c r="K15" s="158"/>
      <c r="L15" s="158"/>
      <c r="M15" s="161"/>
      <c r="N15" s="162"/>
      <c r="O15" s="161"/>
      <c r="P15" s="161"/>
      <c r="Q15" s="163"/>
      <c r="R15" s="164"/>
      <c r="S15" s="108"/>
      <c r="T15" s="108"/>
      <c r="U15" s="108"/>
      <c r="V15" s="108"/>
      <c r="W15" s="108"/>
      <c r="X15" s="108"/>
      <c r="Y15" s="108"/>
      <c r="Z15" s="108"/>
      <c r="AA15" s="108"/>
      <c r="AB15" s="108"/>
      <c r="AC15" s="108"/>
      <c r="AD15" s="108"/>
      <c r="AE15" s="108"/>
      <c r="AF15" s="108"/>
    </row>
    <row r="16" spans="1:32" s="106" customFormat="1" ht="24" customHeight="1" x14ac:dyDescent="0.25">
      <c r="A16" s="165"/>
      <c r="B16" s="166"/>
      <c r="C16" s="166"/>
      <c r="D16" s="166"/>
      <c r="E16" s="122">
        <v>100</v>
      </c>
      <c r="F16" s="123">
        <v>100</v>
      </c>
      <c r="G16" s="122"/>
      <c r="H16" s="143">
        <f t="shared" ref="H16:H19" si="0">+G16*12</f>
        <v>0</v>
      </c>
      <c r="I16" s="124"/>
      <c r="J16" s="123">
        <v>1</v>
      </c>
      <c r="K16" s="104">
        <v>63000</v>
      </c>
      <c r="L16" s="104">
        <f>+K16/12</f>
        <v>5250</v>
      </c>
      <c r="M16" s="125"/>
      <c r="N16" s="104">
        <v>15750</v>
      </c>
      <c r="O16" s="125"/>
      <c r="P16" s="126">
        <f>+M16+(O16/12)</f>
        <v>0</v>
      </c>
      <c r="Q16" s="144">
        <f t="shared" ref="Q16:Q19" si="1">+P16*12</f>
        <v>0</v>
      </c>
      <c r="R16" s="127">
        <f t="shared" ref="R16:R19" si="2">+Q16-H16</f>
        <v>0</v>
      </c>
    </row>
    <row r="17" spans="1:32" s="106" customFormat="1" ht="24" customHeight="1" x14ac:dyDescent="0.25">
      <c r="A17" s="165"/>
      <c r="B17" s="166"/>
      <c r="C17" s="166"/>
      <c r="D17" s="166"/>
      <c r="E17" s="122">
        <v>100</v>
      </c>
      <c r="F17" s="123">
        <v>100</v>
      </c>
      <c r="G17" s="122"/>
      <c r="H17" s="143">
        <f t="shared" si="0"/>
        <v>0</v>
      </c>
      <c r="I17" s="124"/>
      <c r="J17" s="123">
        <v>2</v>
      </c>
      <c r="K17" s="104">
        <v>57200</v>
      </c>
      <c r="L17" s="104">
        <f>+K17/12</f>
        <v>4766.666666666667</v>
      </c>
      <c r="M17" s="125"/>
      <c r="N17" s="104">
        <v>14300</v>
      </c>
      <c r="O17" s="125"/>
      <c r="P17" s="126">
        <f>+M17+(O17/12)</f>
        <v>0</v>
      </c>
      <c r="Q17" s="144">
        <f t="shared" si="1"/>
        <v>0</v>
      </c>
      <c r="R17" s="127">
        <f t="shared" si="2"/>
        <v>0</v>
      </c>
    </row>
    <row r="18" spans="1:32" s="106" customFormat="1" ht="24" customHeight="1" x14ac:dyDescent="0.25">
      <c r="A18" s="165"/>
      <c r="B18" s="166"/>
      <c r="C18" s="166"/>
      <c r="D18" s="166"/>
      <c r="E18" s="122">
        <v>100</v>
      </c>
      <c r="F18" s="123">
        <v>100</v>
      </c>
      <c r="G18" s="122"/>
      <c r="H18" s="143">
        <f t="shared" si="0"/>
        <v>0</v>
      </c>
      <c r="I18" s="124"/>
      <c r="J18" s="123">
        <v>3</v>
      </c>
      <c r="K18" s="104">
        <v>51200</v>
      </c>
      <c r="L18" s="104">
        <f>+K18/12</f>
        <v>4266.666666666667</v>
      </c>
      <c r="M18" s="125"/>
      <c r="N18" s="104">
        <v>12800</v>
      </c>
      <c r="O18" s="125"/>
      <c r="P18" s="126">
        <f>+M18+(O18/12)</f>
        <v>0</v>
      </c>
      <c r="Q18" s="144">
        <f t="shared" si="1"/>
        <v>0</v>
      </c>
      <c r="R18" s="127">
        <f t="shared" si="2"/>
        <v>0</v>
      </c>
    </row>
    <row r="19" spans="1:32" s="106" customFormat="1" ht="24" customHeight="1" x14ac:dyDescent="0.25">
      <c r="A19" s="165"/>
      <c r="B19" s="166"/>
      <c r="C19" s="166"/>
      <c r="D19" s="166"/>
      <c r="E19" s="122">
        <v>100</v>
      </c>
      <c r="F19" s="123">
        <v>100</v>
      </c>
      <c r="G19" s="122"/>
      <c r="H19" s="143">
        <f t="shared" si="0"/>
        <v>0</v>
      </c>
      <c r="I19" s="124"/>
      <c r="J19" s="123">
        <v>4</v>
      </c>
      <c r="K19" s="104">
        <v>45400</v>
      </c>
      <c r="L19" s="104">
        <f>+K19/12</f>
        <v>3783.3333333333335</v>
      </c>
      <c r="M19" s="125"/>
      <c r="N19" s="104">
        <v>11350</v>
      </c>
      <c r="O19" s="125"/>
      <c r="P19" s="126">
        <f>+M19+(O19/12)</f>
        <v>0</v>
      </c>
      <c r="Q19" s="144">
        <f t="shared" si="1"/>
        <v>0</v>
      </c>
      <c r="R19" s="127">
        <f t="shared" si="2"/>
        <v>0</v>
      </c>
    </row>
    <row r="20" spans="1:32" s="10" customFormat="1" ht="18.75" customHeight="1" x14ac:dyDescent="0.25">
      <c r="A20" s="26" t="s">
        <v>112</v>
      </c>
      <c r="B20" s="27"/>
      <c r="C20" s="27"/>
      <c r="D20" s="27"/>
      <c r="E20" s="28"/>
      <c r="F20" s="28"/>
      <c r="G20" s="28"/>
      <c r="H20" s="29"/>
      <c r="I20" s="30"/>
      <c r="J20" s="31"/>
      <c r="K20" s="31"/>
      <c r="L20" s="31"/>
      <c r="M20" s="31"/>
      <c r="N20" s="31"/>
      <c r="O20" s="31"/>
      <c r="P20" s="31"/>
      <c r="Q20" s="29"/>
      <c r="R20" s="32"/>
      <c r="S20" s="9"/>
      <c r="T20" s="9"/>
      <c r="U20" s="9"/>
      <c r="V20" s="9"/>
      <c r="W20" s="9"/>
      <c r="X20" s="9"/>
      <c r="Y20" s="9"/>
      <c r="Z20" s="9"/>
      <c r="AA20" s="9"/>
      <c r="AB20" s="9"/>
      <c r="AC20" s="9"/>
      <c r="AD20" s="9"/>
    </row>
    <row r="21" spans="1:32" ht="24" customHeight="1" x14ac:dyDescent="0.25">
      <c r="A21" s="14"/>
      <c r="B21" s="15"/>
      <c r="C21" s="15"/>
      <c r="D21" s="15"/>
      <c r="E21" s="18">
        <v>100</v>
      </c>
      <c r="F21" s="6">
        <v>100</v>
      </c>
      <c r="G21" s="18"/>
      <c r="H21" s="36">
        <f>+G21*12</f>
        <v>0</v>
      </c>
      <c r="I21" s="20"/>
      <c r="J21" s="6">
        <v>1</v>
      </c>
      <c r="K21" s="7">
        <f>49980*E21/F21</f>
        <v>49980</v>
      </c>
      <c r="L21" s="7">
        <f>+K21/12</f>
        <v>4165</v>
      </c>
      <c r="M21" s="38"/>
      <c r="N21" s="7">
        <f>8820*E21/F21</f>
        <v>8820</v>
      </c>
      <c r="O21" s="38"/>
      <c r="P21" s="42">
        <f>+M21+(O21/12)</f>
        <v>0</v>
      </c>
      <c r="Q21" s="43">
        <f>+P21*12</f>
        <v>0</v>
      </c>
      <c r="R21" s="44">
        <f>+Q21-H21</f>
        <v>0</v>
      </c>
    </row>
    <row r="22" spans="1:32" ht="24" customHeight="1" x14ac:dyDescent="0.25">
      <c r="A22" s="14"/>
      <c r="B22" s="15"/>
      <c r="C22" s="15"/>
      <c r="D22" s="15"/>
      <c r="E22" s="18">
        <v>100</v>
      </c>
      <c r="F22" s="6">
        <v>100</v>
      </c>
      <c r="G22" s="18"/>
      <c r="H22" s="36">
        <f t="shared" ref="H22:H31" si="3">+G22*12</f>
        <v>0</v>
      </c>
      <c r="I22" s="20"/>
      <c r="J22" s="6">
        <v>2</v>
      </c>
      <c r="K22" s="7">
        <f>46920*E22/F22</f>
        <v>46920</v>
      </c>
      <c r="L22" s="7">
        <f>+K22/12</f>
        <v>3910</v>
      </c>
      <c r="M22" s="38"/>
      <c r="N22" s="7">
        <f>8280*E22/F22</f>
        <v>8280</v>
      </c>
      <c r="O22" s="38"/>
      <c r="P22" s="42">
        <f>+M22+(O22/12)</f>
        <v>0</v>
      </c>
      <c r="Q22" s="43">
        <f t="shared" ref="Q22:Q30" si="4">+P22*12</f>
        <v>0</v>
      </c>
      <c r="R22" s="44">
        <f t="shared" ref="R22:R31" si="5">+Q22-H22</f>
        <v>0</v>
      </c>
    </row>
    <row r="23" spans="1:32" ht="24" customHeight="1" x14ac:dyDescent="0.25">
      <c r="A23" s="14"/>
      <c r="B23" s="15"/>
      <c r="C23" s="15"/>
      <c r="D23" s="15"/>
      <c r="E23" s="18">
        <v>100</v>
      </c>
      <c r="F23" s="6">
        <v>100</v>
      </c>
      <c r="G23" s="18"/>
      <c r="H23" s="36">
        <f t="shared" si="3"/>
        <v>0</v>
      </c>
      <c r="I23" s="20"/>
      <c r="J23" s="6">
        <v>3</v>
      </c>
      <c r="K23" s="7">
        <f>42330*E23/F23</f>
        <v>42330</v>
      </c>
      <c r="L23" s="7">
        <f>+K23/12</f>
        <v>3527.5</v>
      </c>
      <c r="M23" s="38"/>
      <c r="N23" s="7">
        <f>7470*E23/F23</f>
        <v>7470</v>
      </c>
      <c r="O23" s="38"/>
      <c r="P23" s="42">
        <f>+M23+(O23/12)</f>
        <v>0</v>
      </c>
      <c r="Q23" s="43">
        <f t="shared" si="4"/>
        <v>0</v>
      </c>
      <c r="R23" s="44">
        <f t="shared" si="5"/>
        <v>0</v>
      </c>
    </row>
    <row r="24" spans="1:32" s="10" customFormat="1" ht="19.5" customHeight="1" x14ac:dyDescent="0.25">
      <c r="A24" s="26" t="s">
        <v>33</v>
      </c>
      <c r="B24" s="27"/>
      <c r="C24" s="27"/>
      <c r="D24" s="27"/>
      <c r="E24" s="28"/>
      <c r="F24" s="28"/>
      <c r="G24" s="31"/>
      <c r="H24" s="37"/>
      <c r="I24" s="30"/>
      <c r="J24" s="31"/>
      <c r="K24" s="31"/>
      <c r="L24" s="31"/>
      <c r="M24" s="45"/>
      <c r="N24" s="49"/>
      <c r="O24" s="45"/>
      <c r="P24" s="45"/>
      <c r="Q24" s="46"/>
      <c r="R24" s="47"/>
      <c r="S24" s="9"/>
      <c r="T24" s="9"/>
      <c r="U24" s="9"/>
      <c r="V24" s="9"/>
      <c r="W24" s="9"/>
      <c r="X24" s="9"/>
      <c r="Y24" s="9"/>
      <c r="Z24" s="9"/>
      <c r="AA24" s="9"/>
      <c r="AB24" s="9"/>
      <c r="AC24" s="9"/>
      <c r="AD24" s="9"/>
      <c r="AE24" s="9"/>
      <c r="AF24" s="9"/>
    </row>
    <row r="25" spans="1:32" ht="24" customHeight="1" x14ac:dyDescent="0.25">
      <c r="A25" s="14"/>
      <c r="B25" s="15"/>
      <c r="C25" s="15"/>
      <c r="D25" s="15"/>
      <c r="E25" s="18">
        <v>100</v>
      </c>
      <c r="F25" s="6">
        <v>100</v>
      </c>
      <c r="G25" s="18"/>
      <c r="H25" s="36">
        <f t="shared" si="3"/>
        <v>0</v>
      </c>
      <c r="I25" s="20"/>
      <c r="J25" s="6">
        <v>1</v>
      </c>
      <c r="K25" s="7">
        <f>36210*E25/F25</f>
        <v>36210</v>
      </c>
      <c r="L25" s="7">
        <f>+K25/12</f>
        <v>3017.5</v>
      </c>
      <c r="M25" s="38"/>
      <c r="N25" s="7">
        <f>6390*E25/F25</f>
        <v>6390</v>
      </c>
      <c r="O25" s="38"/>
      <c r="P25" s="42">
        <f>+M25+(O25/12)</f>
        <v>0</v>
      </c>
      <c r="Q25" s="43">
        <f t="shared" si="4"/>
        <v>0</v>
      </c>
      <c r="R25" s="44">
        <f t="shared" si="5"/>
        <v>0</v>
      </c>
    </row>
    <row r="26" spans="1:32" ht="24" customHeight="1" x14ac:dyDescent="0.25">
      <c r="A26" s="14"/>
      <c r="B26" s="15"/>
      <c r="C26" s="15"/>
      <c r="D26" s="15"/>
      <c r="E26" s="18">
        <v>100</v>
      </c>
      <c r="F26" s="6">
        <v>100</v>
      </c>
      <c r="G26" s="18"/>
      <c r="H26" s="36">
        <f t="shared" si="3"/>
        <v>0</v>
      </c>
      <c r="I26" s="20"/>
      <c r="J26" s="6">
        <v>2</v>
      </c>
      <c r="K26" s="7">
        <f>32130*E26/F26</f>
        <v>32130</v>
      </c>
      <c r="L26" s="7">
        <f>+K26/12</f>
        <v>2677.5</v>
      </c>
      <c r="M26" s="38"/>
      <c r="N26" s="7">
        <f>5670*E26/F26</f>
        <v>5670</v>
      </c>
      <c r="O26" s="38"/>
      <c r="P26" s="42">
        <f>+M26+(O26/12)</f>
        <v>0</v>
      </c>
      <c r="Q26" s="43">
        <f t="shared" si="4"/>
        <v>0</v>
      </c>
      <c r="R26" s="44">
        <f t="shared" si="5"/>
        <v>0</v>
      </c>
    </row>
    <row r="27" spans="1:32" ht="24" customHeight="1" x14ac:dyDescent="0.25">
      <c r="A27" s="14"/>
      <c r="B27" s="15"/>
      <c r="C27" s="15"/>
      <c r="D27" s="15"/>
      <c r="E27" s="18">
        <v>100</v>
      </c>
      <c r="F27" s="6">
        <v>100</v>
      </c>
      <c r="G27" s="18"/>
      <c r="H27" s="36">
        <f t="shared" si="3"/>
        <v>0</v>
      </c>
      <c r="I27" s="20"/>
      <c r="J27" s="6">
        <v>3</v>
      </c>
      <c r="K27" s="7">
        <f>25500*E27/F27</f>
        <v>25500</v>
      </c>
      <c r="L27" s="7">
        <f>+K27/12</f>
        <v>2125</v>
      </c>
      <c r="M27" s="38"/>
      <c r="N27" s="7">
        <f>4500*E27/F27</f>
        <v>4500</v>
      </c>
      <c r="O27" s="38"/>
      <c r="P27" s="42">
        <f>+M27+(O27/12)</f>
        <v>0</v>
      </c>
      <c r="Q27" s="43">
        <f t="shared" si="4"/>
        <v>0</v>
      </c>
      <c r="R27" s="44">
        <f t="shared" si="5"/>
        <v>0</v>
      </c>
    </row>
    <row r="28" spans="1:32" ht="24" customHeight="1" x14ac:dyDescent="0.25">
      <c r="A28" s="14"/>
      <c r="B28" s="15"/>
      <c r="C28" s="15"/>
      <c r="D28" s="15"/>
      <c r="E28" s="18">
        <v>100</v>
      </c>
      <c r="F28" s="6">
        <v>100</v>
      </c>
      <c r="G28" s="18"/>
      <c r="H28" s="36">
        <f t="shared" si="3"/>
        <v>0</v>
      </c>
      <c r="I28" s="20"/>
      <c r="J28" s="6">
        <v>4</v>
      </c>
      <c r="K28" s="7">
        <f>20400*E28/F28</f>
        <v>20400</v>
      </c>
      <c r="L28" s="7">
        <f>+K28/12</f>
        <v>1700</v>
      </c>
      <c r="M28" s="38"/>
      <c r="N28" s="7">
        <f>3600*E28/F28</f>
        <v>3600</v>
      </c>
      <c r="O28" s="38"/>
      <c r="P28" s="42">
        <f>+M28+(O28/12)</f>
        <v>0</v>
      </c>
      <c r="Q28" s="43">
        <f t="shared" si="4"/>
        <v>0</v>
      </c>
      <c r="R28" s="44">
        <f t="shared" si="5"/>
        <v>0</v>
      </c>
    </row>
    <row r="29" spans="1:32" s="10" customFormat="1" x14ac:dyDescent="0.25">
      <c r="A29" s="26" t="s">
        <v>99</v>
      </c>
      <c r="B29" s="27"/>
      <c r="C29" s="27"/>
      <c r="D29" s="27"/>
      <c r="E29" s="28"/>
      <c r="F29" s="28"/>
      <c r="G29" s="31"/>
      <c r="H29" s="37"/>
      <c r="I29" s="30"/>
      <c r="J29" s="31"/>
      <c r="K29" s="31"/>
      <c r="L29" s="31"/>
      <c r="M29" s="45"/>
      <c r="N29" s="49"/>
      <c r="O29" s="45"/>
      <c r="P29" s="45"/>
      <c r="Q29" s="46"/>
      <c r="R29" s="47"/>
      <c r="S29" s="9"/>
      <c r="T29" s="9"/>
      <c r="U29" s="9"/>
      <c r="V29" s="9"/>
      <c r="W29" s="9"/>
      <c r="X29" s="9"/>
      <c r="Y29" s="9"/>
      <c r="Z29" s="9"/>
      <c r="AA29" s="9"/>
      <c r="AB29" s="9"/>
      <c r="AC29" s="9"/>
      <c r="AD29" s="9"/>
      <c r="AE29" s="9"/>
      <c r="AF29" s="9"/>
    </row>
    <row r="30" spans="1:32" ht="24" customHeight="1" x14ac:dyDescent="0.25">
      <c r="A30" s="14"/>
      <c r="B30" s="15"/>
      <c r="C30" s="15"/>
      <c r="D30" s="15"/>
      <c r="E30" s="18">
        <v>100</v>
      </c>
      <c r="F30" s="6">
        <v>100</v>
      </c>
      <c r="G30" s="18"/>
      <c r="H30" s="36">
        <f t="shared" si="3"/>
        <v>0</v>
      </c>
      <c r="I30" s="20"/>
      <c r="J30" s="6">
        <v>1</v>
      </c>
      <c r="K30" s="7">
        <v>25500</v>
      </c>
      <c r="L30" s="7">
        <f>+K30/12</f>
        <v>2125</v>
      </c>
      <c r="M30" s="38"/>
      <c r="N30" s="7">
        <v>4500</v>
      </c>
      <c r="O30" s="38"/>
      <c r="P30" s="42">
        <f>+M30+(O30/12)</f>
        <v>0</v>
      </c>
      <c r="Q30" s="43">
        <f t="shared" si="4"/>
        <v>0</v>
      </c>
      <c r="R30" s="44">
        <f>+Q30-H30</f>
        <v>0</v>
      </c>
    </row>
    <row r="31" spans="1:32" ht="24" customHeight="1" x14ac:dyDescent="0.25">
      <c r="A31" s="14"/>
      <c r="B31" s="15"/>
      <c r="C31" s="15"/>
      <c r="D31" s="15"/>
      <c r="E31" s="18">
        <v>100</v>
      </c>
      <c r="F31" s="6">
        <v>100</v>
      </c>
      <c r="G31" s="18"/>
      <c r="H31" s="36">
        <f t="shared" si="3"/>
        <v>0</v>
      </c>
      <c r="I31" s="20"/>
      <c r="J31" s="6">
        <v>2</v>
      </c>
      <c r="K31" s="7">
        <v>20400</v>
      </c>
      <c r="L31" s="7">
        <f t="shared" ref="L31" si="6">+K31/12</f>
        <v>1700</v>
      </c>
      <c r="M31" s="38"/>
      <c r="N31" s="7">
        <v>3600</v>
      </c>
      <c r="O31" s="38"/>
      <c r="P31" s="42">
        <f t="shared" ref="P31" si="7">+M31+(O31/12)</f>
        <v>0</v>
      </c>
      <c r="Q31" s="43">
        <f>+P31*12</f>
        <v>0</v>
      </c>
      <c r="R31" s="44">
        <f t="shared" si="5"/>
        <v>0</v>
      </c>
    </row>
    <row r="32" spans="1:32" s="10" customFormat="1" x14ac:dyDescent="0.25">
      <c r="A32" s="65" t="s">
        <v>59</v>
      </c>
      <c r="B32" s="66"/>
      <c r="C32" s="66"/>
      <c r="D32" s="66"/>
      <c r="E32" s="67"/>
      <c r="F32" s="67"/>
      <c r="G32" s="68"/>
      <c r="H32" s="69"/>
      <c r="I32" s="70"/>
      <c r="J32" s="68"/>
      <c r="K32" s="68"/>
      <c r="L32" s="68"/>
      <c r="M32" s="71"/>
      <c r="N32" s="74"/>
      <c r="O32" s="71"/>
      <c r="P32" s="71"/>
      <c r="Q32" s="72"/>
      <c r="R32" s="73"/>
      <c r="S32" s="9"/>
      <c r="W32" s="9"/>
      <c r="X32" s="9"/>
      <c r="Y32" s="9"/>
      <c r="Z32" s="9"/>
      <c r="AA32" s="9"/>
      <c r="AB32" s="9"/>
      <c r="AC32" s="9"/>
      <c r="AD32" s="9"/>
      <c r="AE32" s="9"/>
      <c r="AF32" s="9"/>
    </row>
    <row r="33" spans="1:32" ht="24" customHeight="1" x14ac:dyDescent="0.25">
      <c r="A33" s="14"/>
      <c r="B33" s="15"/>
      <c r="C33" s="15"/>
      <c r="D33" s="15"/>
      <c r="E33" s="18">
        <v>100</v>
      </c>
      <c r="F33" s="6">
        <v>100</v>
      </c>
      <c r="G33" s="18"/>
      <c r="H33" s="36">
        <f t="shared" ref="H33:H36" si="8">+G33*12</f>
        <v>0</v>
      </c>
      <c r="I33" s="20"/>
      <c r="J33" s="6">
        <v>1</v>
      </c>
      <c r="K33" s="7">
        <f>46920*E33/F33</f>
        <v>46920</v>
      </c>
      <c r="L33" s="7">
        <f>+K33/12</f>
        <v>3910</v>
      </c>
      <c r="M33" s="38"/>
      <c r="N33" s="7">
        <f>8280*E33/F33</f>
        <v>8280</v>
      </c>
      <c r="O33" s="38"/>
      <c r="P33" s="42">
        <f>+M33+(O33/12)</f>
        <v>0</v>
      </c>
      <c r="Q33" s="43">
        <f t="shared" ref="Q33:Q36" si="9">+P33*12</f>
        <v>0</v>
      </c>
      <c r="R33" s="44">
        <f t="shared" ref="R33:R36" si="10">+Q33-H33</f>
        <v>0</v>
      </c>
    </row>
    <row r="34" spans="1:32" ht="24" customHeight="1" x14ac:dyDescent="0.25">
      <c r="A34" s="14"/>
      <c r="B34" s="15"/>
      <c r="C34" s="15"/>
      <c r="D34" s="15"/>
      <c r="E34" s="18">
        <v>100</v>
      </c>
      <c r="F34" s="6">
        <v>100</v>
      </c>
      <c r="G34" s="18"/>
      <c r="H34" s="36">
        <f t="shared" si="8"/>
        <v>0</v>
      </c>
      <c r="I34" s="20"/>
      <c r="J34" s="6">
        <v>2</v>
      </c>
      <c r="K34" s="7">
        <f>40290*E34/F34</f>
        <v>40290</v>
      </c>
      <c r="L34" s="7">
        <f>+K34/12</f>
        <v>3357.5</v>
      </c>
      <c r="M34" s="38"/>
      <c r="N34" s="7">
        <f>7110*E34/F34</f>
        <v>7110</v>
      </c>
      <c r="O34" s="38"/>
      <c r="P34" s="42">
        <f>+M34+(O34/12)</f>
        <v>0</v>
      </c>
      <c r="Q34" s="43">
        <f t="shared" si="9"/>
        <v>0</v>
      </c>
      <c r="R34" s="44">
        <f t="shared" si="10"/>
        <v>0</v>
      </c>
    </row>
    <row r="35" spans="1:32" ht="24" customHeight="1" x14ac:dyDescent="0.25">
      <c r="A35" s="14"/>
      <c r="B35" s="15"/>
      <c r="C35" s="15"/>
      <c r="D35" s="15"/>
      <c r="E35" s="18">
        <v>100</v>
      </c>
      <c r="F35" s="6">
        <v>100</v>
      </c>
      <c r="G35" s="18"/>
      <c r="H35" s="36">
        <f t="shared" si="8"/>
        <v>0</v>
      </c>
      <c r="I35" s="20"/>
      <c r="J35" s="6">
        <v>3</v>
      </c>
      <c r="K35" s="7">
        <f>34450*E35/F35</f>
        <v>34450</v>
      </c>
      <c r="L35" s="7">
        <f>+K35/12</f>
        <v>2870.8333333333335</v>
      </c>
      <c r="M35" s="38"/>
      <c r="N35" s="7">
        <f>6080*E35/F35</f>
        <v>6080</v>
      </c>
      <c r="O35" s="38"/>
      <c r="P35" s="42">
        <f>+M35+(O35/12)</f>
        <v>0</v>
      </c>
      <c r="Q35" s="43">
        <f t="shared" si="9"/>
        <v>0</v>
      </c>
      <c r="R35" s="44">
        <f t="shared" si="10"/>
        <v>0</v>
      </c>
    </row>
    <row r="36" spans="1:32" ht="24" customHeight="1" x14ac:dyDescent="0.25">
      <c r="A36" s="14"/>
      <c r="B36" s="15"/>
      <c r="C36" s="15"/>
      <c r="D36" s="15"/>
      <c r="E36" s="18">
        <v>100</v>
      </c>
      <c r="F36" s="6">
        <v>100</v>
      </c>
      <c r="G36" s="18"/>
      <c r="H36" s="36">
        <f t="shared" si="8"/>
        <v>0</v>
      </c>
      <c r="I36" s="20"/>
      <c r="J36" s="6">
        <v>4</v>
      </c>
      <c r="K36" s="7">
        <f>31450*E36/F36</f>
        <v>31450</v>
      </c>
      <c r="L36" s="7">
        <f>+K36/12</f>
        <v>2620.8333333333335</v>
      </c>
      <c r="M36" s="38"/>
      <c r="N36" s="7">
        <f>5550*E36/F36</f>
        <v>5550</v>
      </c>
      <c r="O36" s="38"/>
      <c r="P36" s="42">
        <f>+M36+(O36/12)</f>
        <v>0</v>
      </c>
      <c r="Q36" s="43">
        <f t="shared" si="9"/>
        <v>0</v>
      </c>
      <c r="R36" s="44">
        <f t="shared" si="10"/>
        <v>0</v>
      </c>
    </row>
    <row r="37" spans="1:32" s="10" customFormat="1" x14ac:dyDescent="0.25">
      <c r="A37" s="26" t="s">
        <v>60</v>
      </c>
      <c r="B37" s="27"/>
      <c r="C37" s="27"/>
      <c r="D37" s="27"/>
      <c r="E37" s="28"/>
      <c r="F37" s="28"/>
      <c r="G37" s="28"/>
      <c r="H37" s="29"/>
      <c r="I37" s="30"/>
      <c r="J37" s="31"/>
      <c r="K37" s="31"/>
      <c r="L37" s="31"/>
      <c r="M37" s="31"/>
      <c r="N37" s="31"/>
      <c r="O37" s="31"/>
      <c r="P37" s="31"/>
      <c r="Q37" s="29"/>
      <c r="R37" s="32"/>
      <c r="S37" s="9"/>
      <c r="W37" s="9"/>
      <c r="X37" s="9"/>
      <c r="Y37" s="9"/>
      <c r="Z37" s="9"/>
      <c r="AA37" s="9"/>
      <c r="AB37" s="9"/>
      <c r="AC37" s="9"/>
      <c r="AD37" s="9"/>
    </row>
    <row r="38" spans="1:32" ht="27.75" customHeight="1" x14ac:dyDescent="0.25">
      <c r="A38" s="14"/>
      <c r="B38" s="15"/>
      <c r="C38" s="15"/>
      <c r="D38" s="15"/>
      <c r="E38" s="18">
        <v>100</v>
      </c>
      <c r="F38" s="6">
        <v>100</v>
      </c>
      <c r="G38" s="18"/>
      <c r="H38" s="36">
        <f>+G38*12</f>
        <v>0</v>
      </c>
      <c r="I38" s="20"/>
      <c r="J38" s="6">
        <v>1</v>
      </c>
      <c r="K38" s="7">
        <f>34000*E38/F38</f>
        <v>34000</v>
      </c>
      <c r="L38" s="7">
        <f>+K38/12</f>
        <v>2833.3333333333335</v>
      </c>
      <c r="M38" s="38"/>
      <c r="N38" s="7">
        <f>6000*E38/F38</f>
        <v>6000</v>
      </c>
      <c r="O38" s="38"/>
      <c r="P38" s="42">
        <f>+M38+(O38/12)</f>
        <v>0</v>
      </c>
      <c r="Q38" s="43">
        <f>+P38*12</f>
        <v>0</v>
      </c>
      <c r="R38" s="44">
        <f>+Q38-H38</f>
        <v>0</v>
      </c>
    </row>
    <row r="39" spans="1:32" ht="28.5" customHeight="1" x14ac:dyDescent="0.25">
      <c r="A39" s="14"/>
      <c r="B39" s="15"/>
      <c r="C39" s="15"/>
      <c r="D39" s="15"/>
      <c r="E39" s="18">
        <v>100</v>
      </c>
      <c r="F39" s="6">
        <v>100</v>
      </c>
      <c r="G39" s="18"/>
      <c r="H39" s="36">
        <f t="shared" ref="H39:H40" si="11">+G39*12</f>
        <v>0</v>
      </c>
      <c r="I39" s="20"/>
      <c r="J39" s="6">
        <v>2</v>
      </c>
      <c r="K39" s="7">
        <f>31450*E39/F39</f>
        <v>31450</v>
      </c>
      <c r="L39" s="7">
        <f>+K39/12</f>
        <v>2620.8333333333335</v>
      </c>
      <c r="M39" s="38"/>
      <c r="N39" s="7">
        <f>5550*E39/F39</f>
        <v>5550</v>
      </c>
      <c r="O39" s="38"/>
      <c r="P39" s="42">
        <f>+M39+(O39/12)</f>
        <v>0</v>
      </c>
      <c r="Q39" s="43">
        <f t="shared" ref="Q39:Q40" si="12">+P39*12</f>
        <v>0</v>
      </c>
      <c r="R39" s="44">
        <f t="shared" ref="R39:R40" si="13">+Q39-H39</f>
        <v>0</v>
      </c>
    </row>
    <row r="40" spans="1:32" ht="30" customHeight="1" x14ac:dyDescent="0.25">
      <c r="A40" s="14"/>
      <c r="B40" s="15"/>
      <c r="C40" s="15"/>
      <c r="D40" s="15"/>
      <c r="E40" s="18">
        <v>100</v>
      </c>
      <c r="F40" s="6">
        <v>100</v>
      </c>
      <c r="G40" s="18"/>
      <c r="H40" s="36">
        <f t="shared" si="11"/>
        <v>0</v>
      </c>
      <c r="I40" s="20"/>
      <c r="J40" s="6">
        <v>3</v>
      </c>
      <c r="K40" s="7">
        <f>29750*E40/F40</f>
        <v>29750</v>
      </c>
      <c r="L40" s="7">
        <f>+K40/12</f>
        <v>2479.1666666666665</v>
      </c>
      <c r="M40" s="38"/>
      <c r="N40" s="7">
        <f>5250*E40/F40</f>
        <v>5250</v>
      </c>
      <c r="O40" s="38"/>
      <c r="P40" s="42">
        <f>+M40+(O40/12)</f>
        <v>0</v>
      </c>
      <c r="Q40" s="43">
        <f t="shared" si="12"/>
        <v>0</v>
      </c>
      <c r="R40" s="44">
        <f t="shared" si="13"/>
        <v>0</v>
      </c>
    </row>
    <row r="41" spans="1:32" s="10" customFormat="1" ht="18.75" customHeight="1" x14ac:dyDescent="0.25">
      <c r="A41" s="26" t="s">
        <v>62</v>
      </c>
      <c r="B41" s="27"/>
      <c r="C41" s="27"/>
      <c r="D41" s="27"/>
      <c r="E41" s="28"/>
      <c r="F41" s="28"/>
      <c r="G41" s="31"/>
      <c r="H41" s="37"/>
      <c r="I41" s="30"/>
      <c r="J41" s="31"/>
      <c r="K41" s="31"/>
      <c r="L41" s="31"/>
      <c r="M41" s="45"/>
      <c r="N41" s="49"/>
      <c r="O41" s="45"/>
      <c r="P41" s="45"/>
      <c r="Q41" s="46"/>
      <c r="R41" s="47"/>
      <c r="S41" s="9"/>
      <c r="W41" s="9"/>
      <c r="X41" s="9"/>
      <c r="Y41" s="9"/>
      <c r="Z41" s="9"/>
      <c r="AA41" s="9"/>
      <c r="AB41" s="9"/>
      <c r="AC41" s="9"/>
      <c r="AD41" s="9"/>
      <c r="AE41" s="9"/>
      <c r="AF41" s="9"/>
    </row>
    <row r="42" spans="1:32" ht="24" customHeight="1" x14ac:dyDescent="0.25">
      <c r="A42" s="14"/>
      <c r="B42" s="15"/>
      <c r="C42" s="15"/>
      <c r="D42" s="15"/>
      <c r="E42" s="18">
        <v>100</v>
      </c>
      <c r="F42" s="6">
        <v>100</v>
      </c>
      <c r="G42" s="18"/>
      <c r="H42" s="36">
        <f t="shared" ref="H42:H43" si="14">+G42*12</f>
        <v>0</v>
      </c>
      <c r="I42" s="20"/>
      <c r="J42" s="6">
        <v>1</v>
      </c>
      <c r="K42" s="7">
        <f>29750*E42/F42</f>
        <v>29750</v>
      </c>
      <c r="L42" s="7">
        <f>+K42/12</f>
        <v>2479.1666666666665</v>
      </c>
      <c r="M42" s="38"/>
      <c r="N42" s="7">
        <f>5250*E42/F42</f>
        <v>5250</v>
      </c>
      <c r="O42" s="38"/>
      <c r="P42" s="42">
        <f>+M42+(O42/12)</f>
        <v>0</v>
      </c>
      <c r="Q42" s="43">
        <f t="shared" ref="Q42" si="15">+P42*12</f>
        <v>0</v>
      </c>
      <c r="R42" s="44">
        <f>+Q42-H42</f>
        <v>0</v>
      </c>
    </row>
    <row r="43" spans="1:32" ht="30.75" customHeight="1" x14ac:dyDescent="0.25">
      <c r="A43" s="14"/>
      <c r="B43" s="15"/>
      <c r="C43" s="15"/>
      <c r="D43" s="15"/>
      <c r="E43" s="18">
        <v>100</v>
      </c>
      <c r="F43" s="6">
        <v>100</v>
      </c>
      <c r="G43" s="18"/>
      <c r="H43" s="36">
        <f t="shared" si="14"/>
        <v>0</v>
      </c>
      <c r="I43" s="20"/>
      <c r="J43" s="6">
        <v>2</v>
      </c>
      <c r="K43" s="7">
        <f>27200*E43/F43</f>
        <v>27200</v>
      </c>
      <c r="L43" s="7">
        <f t="shared" ref="L43" si="16">+K43/12</f>
        <v>2266.6666666666665</v>
      </c>
      <c r="M43" s="38"/>
      <c r="N43" s="7">
        <f>4800*E43/F43</f>
        <v>4800</v>
      </c>
      <c r="O43" s="38"/>
      <c r="P43" s="42">
        <f t="shared" ref="P43" si="17">+M43+(O43/12)</f>
        <v>0</v>
      </c>
      <c r="Q43" s="43">
        <f>+P43*12</f>
        <v>0</v>
      </c>
      <c r="R43" s="44">
        <f t="shared" ref="R43" si="18">+Q43-H43</f>
        <v>0</v>
      </c>
    </row>
    <row r="44" spans="1:32" s="10" customFormat="1" x14ac:dyDescent="0.25">
      <c r="A44" s="65" t="s">
        <v>66</v>
      </c>
      <c r="B44" s="66"/>
      <c r="C44" s="66"/>
      <c r="D44" s="66"/>
      <c r="E44" s="67"/>
      <c r="F44" s="67"/>
      <c r="G44" s="67"/>
      <c r="H44" s="83"/>
      <c r="I44" s="70"/>
      <c r="J44" s="68"/>
      <c r="K44" s="68"/>
      <c r="L44" s="68"/>
      <c r="M44" s="68"/>
      <c r="N44" s="68"/>
      <c r="O44" s="68"/>
      <c r="P44" s="68"/>
      <c r="Q44" s="83"/>
      <c r="R44" s="84"/>
      <c r="S44" s="9"/>
      <c r="W44" s="9"/>
      <c r="X44" s="9"/>
      <c r="Y44" s="9"/>
      <c r="Z44" s="9"/>
      <c r="AA44" s="9"/>
      <c r="AB44" s="9"/>
      <c r="AC44" s="9"/>
      <c r="AD44" s="9"/>
    </row>
    <row r="45" spans="1:32" ht="27" customHeight="1" x14ac:dyDescent="0.25">
      <c r="A45" s="14"/>
      <c r="B45" s="15"/>
      <c r="C45" s="15"/>
      <c r="D45" s="15"/>
      <c r="E45" s="18">
        <v>100</v>
      </c>
      <c r="F45" s="6">
        <v>100</v>
      </c>
      <c r="G45" s="18"/>
      <c r="H45" s="36">
        <f>+G45*12</f>
        <v>0</v>
      </c>
      <c r="I45" s="20"/>
      <c r="J45" s="6">
        <v>1</v>
      </c>
      <c r="K45" s="7">
        <v>43180</v>
      </c>
      <c r="L45" s="7">
        <f>+K45/12</f>
        <v>3598.3333333333335</v>
      </c>
      <c r="M45" s="38"/>
      <c r="N45" s="7">
        <v>7620</v>
      </c>
      <c r="O45" s="38"/>
      <c r="P45" s="42">
        <f>+M45+(O45/12)</f>
        <v>0</v>
      </c>
      <c r="Q45" s="43">
        <f>+P45*12</f>
        <v>0</v>
      </c>
      <c r="R45" s="44">
        <f>+Q45-H45</f>
        <v>0</v>
      </c>
    </row>
    <row r="46" spans="1:32" ht="27" customHeight="1" x14ac:dyDescent="0.25">
      <c r="A46" s="14"/>
      <c r="B46" s="15"/>
      <c r="C46" s="15"/>
      <c r="D46" s="15"/>
      <c r="E46" s="18">
        <v>100</v>
      </c>
      <c r="F46" s="6">
        <v>100</v>
      </c>
      <c r="G46" s="18"/>
      <c r="H46" s="36">
        <f t="shared" ref="H46:H47" si="19">+G46*12</f>
        <v>0</v>
      </c>
      <c r="I46" s="20"/>
      <c r="J46" s="6">
        <v>2</v>
      </c>
      <c r="K46" s="7">
        <v>38250</v>
      </c>
      <c r="L46" s="7">
        <f>+K46/12</f>
        <v>3187.5</v>
      </c>
      <c r="M46" s="38"/>
      <c r="N46" s="7">
        <v>6750</v>
      </c>
      <c r="O46" s="38"/>
      <c r="P46" s="42">
        <f>+M46+(O46/12)</f>
        <v>0</v>
      </c>
      <c r="Q46" s="43">
        <f t="shared" ref="Q46:Q47" si="20">+P46*12</f>
        <v>0</v>
      </c>
      <c r="R46" s="44">
        <f t="shared" ref="R46:R47" si="21">+Q46-H46</f>
        <v>0</v>
      </c>
    </row>
    <row r="47" spans="1:32" ht="27" customHeight="1" x14ac:dyDescent="0.25">
      <c r="A47" s="14"/>
      <c r="B47" s="15"/>
      <c r="C47" s="15"/>
      <c r="D47" s="15"/>
      <c r="E47" s="18">
        <v>100</v>
      </c>
      <c r="F47" s="6">
        <v>100</v>
      </c>
      <c r="G47" s="18"/>
      <c r="H47" s="34">
        <f t="shared" si="19"/>
        <v>0</v>
      </c>
      <c r="I47" s="20"/>
      <c r="J47" s="6">
        <v>3</v>
      </c>
      <c r="K47" s="7">
        <v>29495</v>
      </c>
      <c r="L47" s="7">
        <f>+K47/12</f>
        <v>2457.9166666666665</v>
      </c>
      <c r="M47" s="38"/>
      <c r="N47" s="7">
        <v>5205</v>
      </c>
      <c r="O47" s="38"/>
      <c r="P47" s="42">
        <f>+M47+(O47/12)</f>
        <v>0</v>
      </c>
      <c r="Q47" s="86">
        <f t="shared" si="20"/>
        <v>0</v>
      </c>
      <c r="R47" s="44">
        <f t="shared" si="21"/>
        <v>0</v>
      </c>
    </row>
    <row r="48" spans="1:32" s="10" customFormat="1" x14ac:dyDescent="0.25">
      <c r="A48" s="48" t="s">
        <v>95</v>
      </c>
      <c r="B48" s="50"/>
      <c r="C48" s="50"/>
      <c r="D48" s="50"/>
      <c r="E48" s="51"/>
      <c r="F48" s="51"/>
      <c r="G48" s="51"/>
      <c r="H48" s="52"/>
      <c r="I48" s="53"/>
      <c r="J48" s="54"/>
      <c r="K48" s="54"/>
      <c r="L48" s="54"/>
      <c r="M48" s="85"/>
      <c r="N48" s="54"/>
      <c r="O48" s="54"/>
      <c r="P48" s="54"/>
      <c r="Q48" s="57"/>
      <c r="R48" s="58"/>
      <c r="S48" s="9"/>
      <c r="T48" s="9"/>
      <c r="U48" s="9"/>
      <c r="V48" s="9"/>
      <c r="W48" s="9"/>
      <c r="X48" s="9"/>
      <c r="Y48" s="9"/>
      <c r="Z48" s="9"/>
      <c r="AA48" s="9"/>
      <c r="AB48" s="9"/>
    </row>
    <row r="49" spans="1:32" ht="27" customHeight="1" x14ac:dyDescent="0.25">
      <c r="A49" s="14"/>
      <c r="B49" s="15"/>
      <c r="C49" s="15"/>
      <c r="D49" s="15"/>
      <c r="E49" s="18">
        <v>100</v>
      </c>
      <c r="F49" s="6">
        <v>100</v>
      </c>
      <c r="G49" s="18"/>
      <c r="H49" s="34">
        <f>+G49*12</f>
        <v>0</v>
      </c>
      <c r="I49" s="24"/>
      <c r="J49" s="6">
        <v>1</v>
      </c>
      <c r="K49" s="7">
        <v>19480</v>
      </c>
      <c r="L49" s="7">
        <f>+K49/12</f>
        <v>1623.3333333333333</v>
      </c>
      <c r="M49" s="38"/>
      <c r="N49" s="7">
        <v>3440</v>
      </c>
      <c r="O49" s="18"/>
      <c r="P49" s="6">
        <f>+M49+(O49/12)</f>
        <v>0</v>
      </c>
      <c r="Q49" s="34">
        <f>+P49*12</f>
        <v>0</v>
      </c>
      <c r="R49" s="8">
        <f>Q49-H49</f>
        <v>0</v>
      </c>
    </row>
    <row r="50" spans="1:32" ht="27" customHeight="1" x14ac:dyDescent="0.25">
      <c r="A50" s="87"/>
      <c r="B50" s="88"/>
      <c r="C50" s="88"/>
      <c r="D50" s="88"/>
      <c r="E50" s="89">
        <v>100</v>
      </c>
      <c r="F50" s="90">
        <v>100</v>
      </c>
      <c r="G50" s="91"/>
      <c r="H50" s="92">
        <f>+G50*12</f>
        <v>0</v>
      </c>
      <c r="I50" s="93"/>
      <c r="J50" s="90">
        <v>2</v>
      </c>
      <c r="K50" s="94">
        <v>15300</v>
      </c>
      <c r="L50" s="94">
        <f>+K50/12</f>
        <v>1275</v>
      </c>
      <c r="M50" s="95"/>
      <c r="N50" s="94">
        <v>2700</v>
      </c>
      <c r="O50" s="89"/>
      <c r="P50" s="90">
        <f>+M50+(O50/12)</f>
        <v>0</v>
      </c>
      <c r="Q50" s="96">
        <f>+P50*12</f>
        <v>0</v>
      </c>
      <c r="R50" s="97">
        <f>Q50-H50</f>
        <v>0</v>
      </c>
    </row>
    <row r="51" spans="1:32" s="10" customFormat="1" x14ac:dyDescent="0.25">
      <c r="A51" s="26" t="s">
        <v>69</v>
      </c>
      <c r="B51" s="27"/>
      <c r="C51" s="27"/>
      <c r="D51" s="27"/>
      <c r="E51" s="28"/>
      <c r="F51" s="28"/>
      <c r="G51" s="31"/>
      <c r="H51" s="29"/>
      <c r="I51" s="30"/>
      <c r="J51" s="31"/>
      <c r="K51" s="31"/>
      <c r="L51" s="31"/>
      <c r="M51" s="45"/>
      <c r="N51" s="49"/>
      <c r="O51" s="45"/>
      <c r="P51" s="45"/>
      <c r="Q51" s="98"/>
      <c r="R51" s="47"/>
      <c r="S51" s="9"/>
      <c r="W51" s="9"/>
      <c r="X51" s="9"/>
      <c r="Y51" s="9"/>
      <c r="Z51" s="9"/>
      <c r="AA51" s="9"/>
      <c r="AB51" s="9"/>
      <c r="AC51" s="9"/>
      <c r="AD51" s="9"/>
      <c r="AE51" s="9"/>
      <c r="AF51" s="9"/>
    </row>
    <row r="52" spans="1:32" ht="27" customHeight="1" x14ac:dyDescent="0.25">
      <c r="A52" s="14"/>
      <c r="B52" s="15"/>
      <c r="C52" s="15"/>
      <c r="D52" s="15"/>
      <c r="E52" s="18">
        <v>100</v>
      </c>
      <c r="F52" s="6">
        <v>100</v>
      </c>
      <c r="G52" s="18"/>
      <c r="H52" s="34">
        <f t="shared" ref="H52:H55" si="22">+G52*12</f>
        <v>0</v>
      </c>
      <c r="I52" s="20"/>
      <c r="J52" s="6">
        <v>1</v>
      </c>
      <c r="K52" s="7">
        <v>57120</v>
      </c>
      <c r="L52" s="7">
        <f>+K52/12</f>
        <v>4760</v>
      </c>
      <c r="M52" s="38"/>
      <c r="N52" s="7">
        <v>10080</v>
      </c>
      <c r="O52" s="38"/>
      <c r="P52" s="42">
        <f>+M52+(O52/12)</f>
        <v>0</v>
      </c>
      <c r="Q52" s="86">
        <f t="shared" ref="Q52:Q55" si="23">+P52*12</f>
        <v>0</v>
      </c>
      <c r="R52" s="44">
        <f t="shared" ref="R52:R55" si="24">+Q52-H52</f>
        <v>0</v>
      </c>
    </row>
    <row r="53" spans="1:32" ht="27" customHeight="1" x14ac:dyDescent="0.25">
      <c r="A53" s="14"/>
      <c r="B53" s="15"/>
      <c r="C53" s="15"/>
      <c r="D53" s="15"/>
      <c r="E53" s="18">
        <v>100</v>
      </c>
      <c r="F53" s="6">
        <v>100</v>
      </c>
      <c r="G53" s="18"/>
      <c r="H53" s="34">
        <f t="shared" si="22"/>
        <v>0</v>
      </c>
      <c r="I53" s="20"/>
      <c r="J53" s="6">
        <v>2</v>
      </c>
      <c r="K53" s="7">
        <v>49980</v>
      </c>
      <c r="L53" s="7">
        <f>+K53/12</f>
        <v>4165</v>
      </c>
      <c r="M53" s="38"/>
      <c r="N53" s="7">
        <v>8820</v>
      </c>
      <c r="O53" s="38"/>
      <c r="P53" s="42">
        <f>+M53+(O53/12)</f>
        <v>0</v>
      </c>
      <c r="Q53" s="86">
        <f t="shared" si="23"/>
        <v>0</v>
      </c>
      <c r="R53" s="44">
        <f t="shared" si="24"/>
        <v>0</v>
      </c>
    </row>
    <row r="54" spans="1:32" ht="27" customHeight="1" x14ac:dyDescent="0.25">
      <c r="A54" s="87"/>
      <c r="B54" s="88"/>
      <c r="C54" s="88"/>
      <c r="D54" s="88"/>
      <c r="E54" s="89">
        <v>100</v>
      </c>
      <c r="F54" s="90">
        <v>100</v>
      </c>
      <c r="G54" s="89"/>
      <c r="H54" s="92">
        <f t="shared" si="22"/>
        <v>0</v>
      </c>
      <c r="I54" s="99"/>
      <c r="J54" s="90">
        <v>3</v>
      </c>
      <c r="K54" s="94">
        <v>46920</v>
      </c>
      <c r="L54" s="94">
        <f>+K54/12</f>
        <v>3910</v>
      </c>
      <c r="M54" s="95"/>
      <c r="N54" s="94">
        <v>8280</v>
      </c>
      <c r="O54" s="95"/>
      <c r="P54" s="100">
        <f>+M54+(O54/12)</f>
        <v>0</v>
      </c>
      <c r="Q54" s="101">
        <f t="shared" si="23"/>
        <v>0</v>
      </c>
      <c r="R54" s="102">
        <f t="shared" si="24"/>
        <v>0</v>
      </c>
    </row>
    <row r="55" spans="1:32" ht="27" customHeight="1" x14ac:dyDescent="0.25">
      <c r="A55" s="14"/>
      <c r="B55" s="15"/>
      <c r="C55" s="15"/>
      <c r="D55" s="15"/>
      <c r="E55" s="18">
        <v>100</v>
      </c>
      <c r="F55" s="6">
        <v>100</v>
      </c>
      <c r="G55" s="18"/>
      <c r="H55" s="34">
        <f t="shared" si="22"/>
        <v>0</v>
      </c>
      <c r="I55" s="20"/>
      <c r="J55" s="6">
        <v>4</v>
      </c>
      <c r="K55" s="7">
        <v>42330</v>
      </c>
      <c r="L55" s="7">
        <f>+K55/12</f>
        <v>3527.5</v>
      </c>
      <c r="M55" s="38"/>
      <c r="N55" s="7">
        <v>7470</v>
      </c>
      <c r="O55" s="38"/>
      <c r="P55" s="42">
        <f>+M55+(O55/12)</f>
        <v>0</v>
      </c>
      <c r="Q55" s="86">
        <f t="shared" si="23"/>
        <v>0</v>
      </c>
      <c r="R55" s="44">
        <f t="shared" si="24"/>
        <v>0</v>
      </c>
    </row>
    <row r="56" spans="1:32" s="109" customFormat="1" x14ac:dyDescent="0.25">
      <c r="A56" s="112" t="s">
        <v>103</v>
      </c>
      <c r="B56" s="113"/>
      <c r="C56" s="113"/>
      <c r="D56" s="113"/>
      <c r="E56" s="114"/>
      <c r="F56" s="114"/>
      <c r="G56" s="115"/>
      <c r="H56" s="133"/>
      <c r="I56" s="116"/>
      <c r="J56" s="115"/>
      <c r="K56" s="115"/>
      <c r="L56" s="115"/>
      <c r="M56" s="117"/>
      <c r="N56" s="118"/>
      <c r="O56" s="117"/>
      <c r="P56" s="117"/>
      <c r="Q56" s="136"/>
      <c r="R56" s="119"/>
      <c r="S56" s="108"/>
      <c r="W56" s="108"/>
      <c r="X56" s="108"/>
      <c r="Y56" s="108"/>
      <c r="Z56" s="108"/>
      <c r="AA56" s="108"/>
      <c r="AB56" s="108"/>
      <c r="AC56" s="108"/>
      <c r="AD56" s="108"/>
      <c r="AE56" s="108"/>
      <c r="AF56" s="108"/>
    </row>
    <row r="57" spans="1:32" s="106" customFormat="1" ht="27" customHeight="1" x14ac:dyDescent="0.25">
      <c r="A57" s="120"/>
      <c r="B57" s="121"/>
      <c r="C57" s="121"/>
      <c r="D57" s="121"/>
      <c r="E57" s="122">
        <v>100</v>
      </c>
      <c r="F57" s="123">
        <v>100</v>
      </c>
      <c r="G57" s="122"/>
      <c r="H57" s="135">
        <f t="shared" ref="H57:H59" si="25">+G57*12</f>
        <v>0</v>
      </c>
      <c r="I57" s="124"/>
      <c r="J57" s="123">
        <v>1</v>
      </c>
      <c r="K57" s="104">
        <v>46920</v>
      </c>
      <c r="L57" s="104">
        <f>+K57/12</f>
        <v>3910</v>
      </c>
      <c r="M57" s="125"/>
      <c r="N57" s="104">
        <v>8280</v>
      </c>
      <c r="O57" s="125"/>
      <c r="P57" s="126">
        <f>+M57+(O57/12)</f>
        <v>0</v>
      </c>
      <c r="Q57" s="137">
        <f t="shared" ref="Q57:Q59" si="26">+P57*12</f>
        <v>0</v>
      </c>
      <c r="R57" s="127">
        <f t="shared" ref="R57:R59" si="27">+Q57-H57</f>
        <v>0</v>
      </c>
    </row>
    <row r="58" spans="1:32" s="106" customFormat="1" ht="27" customHeight="1" x14ac:dyDescent="0.25">
      <c r="A58" s="120"/>
      <c r="B58" s="121"/>
      <c r="C58" s="121"/>
      <c r="D58" s="121"/>
      <c r="E58" s="122">
        <v>100</v>
      </c>
      <c r="F58" s="123">
        <v>100</v>
      </c>
      <c r="G58" s="122"/>
      <c r="H58" s="135">
        <f t="shared" si="25"/>
        <v>0</v>
      </c>
      <c r="I58" s="124"/>
      <c r="J58" s="123">
        <v>2</v>
      </c>
      <c r="K58" s="104">
        <v>40290</v>
      </c>
      <c r="L58" s="104">
        <f>+K58/12</f>
        <v>3357.5</v>
      </c>
      <c r="M58" s="125"/>
      <c r="N58" s="104">
        <v>7110</v>
      </c>
      <c r="O58" s="125"/>
      <c r="P58" s="126">
        <f>+M58+(O58/12)</f>
        <v>0</v>
      </c>
      <c r="Q58" s="137">
        <f t="shared" si="26"/>
        <v>0</v>
      </c>
      <c r="R58" s="127">
        <f t="shared" si="27"/>
        <v>0</v>
      </c>
    </row>
    <row r="59" spans="1:32" s="106" customFormat="1" ht="27" customHeight="1" x14ac:dyDescent="0.25">
      <c r="A59" s="120"/>
      <c r="B59" s="121"/>
      <c r="C59" s="121"/>
      <c r="D59" s="121"/>
      <c r="E59" s="122">
        <v>100</v>
      </c>
      <c r="F59" s="123">
        <v>100</v>
      </c>
      <c r="G59" s="122"/>
      <c r="H59" s="135">
        <f t="shared" si="25"/>
        <v>0</v>
      </c>
      <c r="I59" s="124"/>
      <c r="J59" s="123">
        <v>3</v>
      </c>
      <c r="K59" s="104">
        <v>36000</v>
      </c>
      <c r="L59" s="104">
        <f>+K59/12</f>
        <v>3000</v>
      </c>
      <c r="M59" s="125"/>
      <c r="N59" s="104">
        <v>6350</v>
      </c>
      <c r="O59" s="125"/>
      <c r="P59" s="126">
        <f>+M59+(O59/12)</f>
        <v>0</v>
      </c>
      <c r="Q59" s="137">
        <f t="shared" si="26"/>
        <v>0</v>
      </c>
      <c r="R59" s="127">
        <f t="shared" si="27"/>
        <v>0</v>
      </c>
    </row>
    <row r="60" spans="1:32" s="106" customFormat="1" ht="27" customHeight="1" x14ac:dyDescent="0.25">
      <c r="A60" s="120"/>
      <c r="B60" s="121"/>
      <c r="C60" s="121"/>
      <c r="D60" s="121"/>
      <c r="E60" s="122">
        <v>100</v>
      </c>
      <c r="F60" s="123">
        <v>100</v>
      </c>
      <c r="G60" s="122"/>
      <c r="H60" s="135">
        <f t="shared" ref="H60" si="28">+G60*12</f>
        <v>0</v>
      </c>
      <c r="I60" s="124"/>
      <c r="J60" s="123">
        <v>4</v>
      </c>
      <c r="K60" s="104">
        <v>31450</v>
      </c>
      <c r="L60" s="104">
        <f>+K60/12</f>
        <v>2620.8333333333335</v>
      </c>
      <c r="M60" s="125"/>
      <c r="N60" s="104">
        <v>5550</v>
      </c>
      <c r="O60" s="125"/>
      <c r="P60" s="126">
        <f>+M60+(O60/12)</f>
        <v>0</v>
      </c>
      <c r="Q60" s="137">
        <f t="shared" ref="Q60" si="29">+P60*12</f>
        <v>0</v>
      </c>
      <c r="R60" s="127">
        <f t="shared" ref="R60" si="30">+Q60-H60</f>
        <v>0</v>
      </c>
    </row>
    <row r="61" spans="1:32" s="10" customFormat="1" x14ac:dyDescent="0.25">
      <c r="A61" s="112" t="s">
        <v>116</v>
      </c>
      <c r="B61" s="113"/>
      <c r="C61" s="113"/>
      <c r="D61" s="113"/>
      <c r="E61" s="67"/>
      <c r="F61" s="67"/>
      <c r="G61" s="68"/>
      <c r="H61" s="83"/>
      <c r="I61" s="70"/>
      <c r="J61" s="68"/>
      <c r="K61" s="68"/>
      <c r="L61" s="68"/>
      <c r="M61" s="71"/>
      <c r="N61" s="74"/>
      <c r="O61" s="71"/>
      <c r="P61" s="71"/>
      <c r="Q61" s="103"/>
      <c r="R61" s="73"/>
      <c r="S61" s="9"/>
      <c r="W61" s="9"/>
      <c r="X61" s="9"/>
      <c r="Y61" s="9"/>
      <c r="Z61" s="9"/>
      <c r="AA61" s="9"/>
      <c r="AB61" s="9"/>
      <c r="AC61" s="9"/>
      <c r="AD61" s="9"/>
      <c r="AE61" s="9"/>
      <c r="AF61" s="9"/>
    </row>
    <row r="62" spans="1:32" ht="28.5" customHeight="1" x14ac:dyDescent="0.25">
      <c r="A62" s="14"/>
      <c r="B62" s="15"/>
      <c r="C62" s="15"/>
      <c r="D62" s="15"/>
      <c r="E62" s="122">
        <v>100</v>
      </c>
      <c r="F62" s="123">
        <v>100</v>
      </c>
      <c r="G62" s="122"/>
      <c r="H62" s="135">
        <f t="shared" ref="H62:H63" si="31">+G62*12</f>
        <v>0</v>
      </c>
      <c r="I62" s="124"/>
      <c r="J62" s="123">
        <v>1</v>
      </c>
      <c r="K62" s="104">
        <v>28800</v>
      </c>
      <c r="L62" s="104">
        <f>+K62/12</f>
        <v>2400</v>
      </c>
      <c r="M62" s="125"/>
      <c r="N62" s="104">
        <v>5082</v>
      </c>
      <c r="O62" s="125"/>
      <c r="P62" s="126">
        <f>+M62+(O62/12)</f>
        <v>0</v>
      </c>
      <c r="Q62" s="137">
        <f t="shared" ref="Q62:Q63" si="32">+P62*12</f>
        <v>0</v>
      </c>
      <c r="R62" s="127">
        <f t="shared" ref="R62:R63" si="33">+Q62-H62</f>
        <v>0</v>
      </c>
    </row>
    <row r="63" spans="1:32" ht="28.5" customHeight="1" x14ac:dyDescent="0.25">
      <c r="A63" s="14"/>
      <c r="B63" s="15"/>
      <c r="C63" s="15"/>
      <c r="D63" s="15"/>
      <c r="E63" s="122">
        <v>100</v>
      </c>
      <c r="F63" s="123">
        <v>100</v>
      </c>
      <c r="G63" s="122"/>
      <c r="H63" s="135">
        <f t="shared" si="31"/>
        <v>0</v>
      </c>
      <c r="I63" s="124"/>
      <c r="J63" s="123">
        <v>2</v>
      </c>
      <c r="K63" s="104">
        <v>23000</v>
      </c>
      <c r="L63" s="104">
        <f>+K63/12</f>
        <v>1916.6666666666667</v>
      </c>
      <c r="M63" s="125"/>
      <c r="N63" s="104">
        <v>4058</v>
      </c>
      <c r="O63" s="125"/>
      <c r="P63" s="126">
        <f>+M63+(O63/12)</f>
        <v>0</v>
      </c>
      <c r="Q63" s="137">
        <f t="shared" si="32"/>
        <v>0</v>
      </c>
      <c r="R63" s="127">
        <f t="shared" si="33"/>
        <v>0</v>
      </c>
    </row>
    <row r="64" spans="1:32" s="10" customFormat="1" x14ac:dyDescent="0.25">
      <c r="A64" s="169" t="s">
        <v>117</v>
      </c>
      <c r="B64" s="27"/>
      <c r="C64" s="27"/>
      <c r="D64" s="27"/>
      <c r="E64" s="28"/>
      <c r="F64" s="28"/>
      <c r="G64" s="31"/>
      <c r="H64" s="29"/>
      <c r="I64" s="30"/>
      <c r="J64" s="31"/>
      <c r="K64" s="31"/>
      <c r="L64" s="31"/>
      <c r="M64" s="45"/>
      <c r="N64" s="49"/>
      <c r="O64" s="45"/>
      <c r="P64" s="45"/>
      <c r="Q64" s="98"/>
      <c r="R64" s="47"/>
      <c r="S64" s="9"/>
      <c r="W64" s="9"/>
      <c r="X64" s="9"/>
      <c r="Y64" s="9"/>
      <c r="Z64" s="9"/>
      <c r="AA64" s="9"/>
      <c r="AB64" s="9"/>
      <c r="AC64" s="9"/>
      <c r="AD64" s="9"/>
      <c r="AE64" s="9"/>
      <c r="AF64" s="9"/>
    </row>
    <row r="65" spans="1:32" ht="28.5" customHeight="1" x14ac:dyDescent="0.25">
      <c r="A65" s="14"/>
      <c r="B65" s="15"/>
      <c r="C65" s="15"/>
      <c r="D65" s="15"/>
      <c r="E65" s="18">
        <v>100</v>
      </c>
      <c r="F65" s="6">
        <v>100</v>
      </c>
      <c r="G65" s="18"/>
      <c r="H65" s="34">
        <f t="shared" ref="H65:H68" si="34">+G65*12</f>
        <v>0</v>
      </c>
      <c r="I65" s="20"/>
      <c r="J65" s="6">
        <v>1</v>
      </c>
      <c r="K65" s="138">
        <v>38021</v>
      </c>
      <c r="L65" s="138">
        <f t="shared" ref="L65:L68" si="35">+K65/12</f>
        <v>3168.4166666666665</v>
      </c>
      <c r="M65" s="38"/>
      <c r="N65" s="138">
        <v>6710</v>
      </c>
      <c r="O65" s="38"/>
      <c r="P65" s="42">
        <f>+M65+(O65/12)</f>
        <v>0</v>
      </c>
      <c r="Q65" s="86">
        <f t="shared" ref="Q65:Q68" si="36">+P65*12</f>
        <v>0</v>
      </c>
      <c r="R65" s="44">
        <f t="shared" ref="R65:R68" si="37">+Q65-H65</f>
        <v>0</v>
      </c>
    </row>
    <row r="66" spans="1:32" ht="28.5" customHeight="1" x14ac:dyDescent="0.25">
      <c r="A66" s="14"/>
      <c r="B66" s="15"/>
      <c r="C66" s="15"/>
      <c r="D66" s="15"/>
      <c r="E66" s="18">
        <v>100</v>
      </c>
      <c r="F66" s="6">
        <v>100</v>
      </c>
      <c r="G66" s="18"/>
      <c r="H66" s="34">
        <f t="shared" si="34"/>
        <v>0</v>
      </c>
      <c r="I66" s="20"/>
      <c r="J66" s="6">
        <v>2</v>
      </c>
      <c r="K66" s="138">
        <v>33737</v>
      </c>
      <c r="L66" s="138">
        <f t="shared" si="35"/>
        <v>2811.4166666666665</v>
      </c>
      <c r="M66" s="38"/>
      <c r="N66" s="138">
        <v>5954</v>
      </c>
      <c r="O66" s="38"/>
      <c r="P66" s="42">
        <f>+M66+(O66/12)</f>
        <v>0</v>
      </c>
      <c r="Q66" s="86">
        <f t="shared" si="36"/>
        <v>0</v>
      </c>
      <c r="R66" s="44">
        <f t="shared" si="37"/>
        <v>0</v>
      </c>
    </row>
    <row r="67" spans="1:32" ht="28.5" customHeight="1" x14ac:dyDescent="0.25">
      <c r="A67" s="87"/>
      <c r="B67" s="88"/>
      <c r="C67" s="88"/>
      <c r="D67" s="88"/>
      <c r="E67" s="89">
        <v>100</v>
      </c>
      <c r="F67" s="90">
        <v>100</v>
      </c>
      <c r="G67" s="89"/>
      <c r="H67" s="92">
        <f t="shared" si="34"/>
        <v>0</v>
      </c>
      <c r="I67" s="99"/>
      <c r="J67" s="90">
        <v>3</v>
      </c>
      <c r="K67" s="138">
        <v>26775</v>
      </c>
      <c r="L67" s="138">
        <f t="shared" si="35"/>
        <v>2231.25</v>
      </c>
      <c r="M67" s="95"/>
      <c r="N67" s="138">
        <v>4725</v>
      </c>
      <c r="O67" s="95"/>
      <c r="P67" s="100">
        <f>+M67+(O67/12)</f>
        <v>0</v>
      </c>
      <c r="Q67" s="101">
        <f t="shared" si="36"/>
        <v>0</v>
      </c>
      <c r="R67" s="102">
        <f t="shared" si="37"/>
        <v>0</v>
      </c>
    </row>
    <row r="68" spans="1:32" ht="28.5" customHeight="1" x14ac:dyDescent="0.25">
      <c r="A68" s="14"/>
      <c r="B68" s="15"/>
      <c r="C68" s="15"/>
      <c r="D68" s="15"/>
      <c r="E68" s="18">
        <v>100</v>
      </c>
      <c r="F68" s="6">
        <v>100</v>
      </c>
      <c r="G68" s="18"/>
      <c r="H68" s="34">
        <f t="shared" si="34"/>
        <v>0</v>
      </c>
      <c r="I68" s="20"/>
      <c r="J68" s="6">
        <v>4</v>
      </c>
      <c r="K68" s="138">
        <v>21420</v>
      </c>
      <c r="L68" s="138">
        <f t="shared" si="35"/>
        <v>1785</v>
      </c>
      <c r="M68" s="38"/>
      <c r="N68" s="138">
        <v>3780</v>
      </c>
      <c r="O68" s="38"/>
      <c r="P68" s="42">
        <f>+M68+(O68/12)</f>
        <v>0</v>
      </c>
      <c r="Q68" s="86">
        <f t="shared" si="36"/>
        <v>0</v>
      </c>
      <c r="R68" s="44">
        <f t="shared" si="37"/>
        <v>0</v>
      </c>
    </row>
    <row r="69" spans="1:32" s="10" customFormat="1" x14ac:dyDescent="0.25">
      <c r="A69" s="65" t="s">
        <v>80</v>
      </c>
      <c r="B69" s="66"/>
      <c r="C69" s="66"/>
      <c r="D69" s="66"/>
      <c r="E69" s="66"/>
      <c r="F69" s="67"/>
      <c r="G69" s="67"/>
      <c r="H69" s="83"/>
      <c r="I69" s="70"/>
      <c r="J69" s="68"/>
      <c r="K69" s="68"/>
      <c r="L69" s="68"/>
      <c r="M69" s="74"/>
      <c r="N69" s="68"/>
      <c r="O69" s="68"/>
      <c r="P69" s="68"/>
      <c r="Q69" s="69"/>
      <c r="R69" s="84"/>
      <c r="S69" s="9"/>
      <c r="T69" s="9"/>
      <c r="U69" s="9"/>
      <c r="V69" s="9"/>
      <c r="W69" s="9"/>
      <c r="X69" s="9"/>
      <c r="Y69" s="9"/>
      <c r="Z69" s="9"/>
      <c r="AA69" s="9"/>
      <c r="AB69" s="9"/>
      <c r="AC69" s="9"/>
      <c r="AD69" s="9"/>
    </row>
    <row r="70" spans="1:32" ht="28.5" customHeight="1" x14ac:dyDescent="0.25">
      <c r="A70" s="14"/>
      <c r="B70" s="15"/>
      <c r="C70" s="15"/>
      <c r="D70" s="15"/>
      <c r="E70" s="18">
        <v>100</v>
      </c>
      <c r="F70" s="6">
        <v>100</v>
      </c>
      <c r="G70" s="60"/>
      <c r="H70" s="34">
        <f>+G70*12</f>
        <v>0</v>
      </c>
      <c r="I70" s="20"/>
      <c r="J70" s="6">
        <v>1</v>
      </c>
      <c r="K70" s="7">
        <v>14000</v>
      </c>
      <c r="L70" s="7">
        <f>+K70/12</f>
        <v>1166.6666666666667</v>
      </c>
      <c r="M70" s="38"/>
      <c r="N70" s="7">
        <v>1680</v>
      </c>
      <c r="O70" s="18"/>
      <c r="P70" s="6">
        <f>+M70+(O70/12)</f>
        <v>0</v>
      </c>
      <c r="Q70" s="36">
        <f>+P70*12</f>
        <v>0</v>
      </c>
      <c r="R70" s="8">
        <f>+Q70-H70</f>
        <v>0</v>
      </c>
    </row>
    <row r="71" spans="1:32" ht="28.5" customHeight="1" x14ac:dyDescent="0.25">
      <c r="A71" s="14"/>
      <c r="B71" s="15"/>
      <c r="C71" s="15"/>
      <c r="D71" s="15"/>
      <c r="E71" s="18">
        <v>100</v>
      </c>
      <c r="F71" s="6">
        <v>100</v>
      </c>
      <c r="G71" s="60"/>
      <c r="H71" s="34">
        <f>+G71*12</f>
        <v>0</v>
      </c>
      <c r="I71" s="20"/>
      <c r="J71" s="6">
        <v>2</v>
      </c>
      <c r="K71" s="7">
        <v>13500</v>
      </c>
      <c r="L71" s="7">
        <f>+K71/12</f>
        <v>1125</v>
      </c>
      <c r="M71" s="38"/>
      <c r="N71" s="7">
        <v>1620</v>
      </c>
      <c r="O71" s="18"/>
      <c r="P71" s="6">
        <f>+M71+(O71/12)</f>
        <v>0</v>
      </c>
      <c r="Q71" s="36">
        <f>+P71*12</f>
        <v>0</v>
      </c>
      <c r="R71" s="8">
        <f>+Q71-H71</f>
        <v>0</v>
      </c>
    </row>
    <row r="72" spans="1:32" ht="28.5" customHeight="1" x14ac:dyDescent="0.25">
      <c r="A72" s="14"/>
      <c r="B72" s="15"/>
      <c r="C72" s="15"/>
      <c r="D72" s="15"/>
      <c r="E72" s="18">
        <v>100</v>
      </c>
      <c r="F72" s="6">
        <v>100</v>
      </c>
      <c r="G72" s="60"/>
      <c r="H72" s="34">
        <f>+G72*12</f>
        <v>0</v>
      </c>
      <c r="I72" s="20"/>
      <c r="J72" s="6">
        <v>3</v>
      </c>
      <c r="K72" s="7">
        <v>13000</v>
      </c>
      <c r="L72" s="7">
        <f>+K72/12</f>
        <v>1083.3333333333333</v>
      </c>
      <c r="M72" s="38"/>
      <c r="N72" s="7">
        <v>1560</v>
      </c>
      <c r="O72" s="18"/>
      <c r="P72" s="6">
        <f>+M72+(O72/12)</f>
        <v>0</v>
      </c>
      <c r="Q72" s="36">
        <f>+P72*12</f>
        <v>0</v>
      </c>
      <c r="R72" s="8">
        <f>+Q72-H72</f>
        <v>0</v>
      </c>
    </row>
    <row r="73" spans="1:32" s="142" customFormat="1" ht="21.75" customHeight="1" x14ac:dyDescent="0.25">
      <c r="A73" s="112" t="s">
        <v>114</v>
      </c>
      <c r="B73" s="113"/>
      <c r="C73" s="113"/>
      <c r="D73" s="113"/>
      <c r="E73" s="114"/>
      <c r="F73" s="114"/>
      <c r="G73" s="115"/>
      <c r="H73" s="139"/>
      <c r="I73" s="116"/>
      <c r="J73" s="115"/>
      <c r="K73" s="115"/>
      <c r="L73" s="115"/>
      <c r="M73" s="117"/>
      <c r="N73" s="118"/>
      <c r="O73" s="117"/>
      <c r="P73" s="117"/>
      <c r="Q73" s="140"/>
      <c r="R73" s="119"/>
      <c r="S73" s="141"/>
      <c r="T73" s="141"/>
      <c r="U73" s="141"/>
      <c r="V73" s="141"/>
      <c r="W73" s="141"/>
      <c r="X73" s="141"/>
      <c r="Y73" s="141"/>
      <c r="Z73" s="141"/>
      <c r="AA73" s="141"/>
      <c r="AB73" s="141"/>
      <c r="AC73" s="141"/>
    </row>
    <row r="74" spans="1:32" s="40" customFormat="1" ht="28.5" customHeight="1" x14ac:dyDescent="0.25">
      <c r="A74" s="120"/>
      <c r="B74" s="121"/>
      <c r="C74" s="121"/>
      <c r="D74" s="121"/>
      <c r="E74" s="122">
        <v>100</v>
      </c>
      <c r="F74" s="123">
        <v>100</v>
      </c>
      <c r="G74" s="122"/>
      <c r="H74" s="143">
        <f t="shared" ref="H74:H75" si="38">+G74*12</f>
        <v>0</v>
      </c>
      <c r="I74" s="124"/>
      <c r="J74" s="123">
        <v>1</v>
      </c>
      <c r="K74" s="104">
        <v>19480</v>
      </c>
      <c r="L74" s="104">
        <f>+K74/12</f>
        <v>1623.3333333333333</v>
      </c>
      <c r="M74" s="125"/>
      <c r="N74" s="104">
        <v>3440</v>
      </c>
      <c r="O74" s="125"/>
      <c r="P74" s="126">
        <f>+M74+(O74/12)</f>
        <v>0</v>
      </c>
      <c r="Q74" s="144">
        <f t="shared" ref="Q74:Q75" si="39">+P74*12</f>
        <v>0</v>
      </c>
      <c r="R74" s="127">
        <f t="shared" ref="R74:R75" si="40">+Q74-H74</f>
        <v>0</v>
      </c>
    </row>
    <row r="75" spans="1:32" s="40" customFormat="1" ht="28.5" customHeight="1" x14ac:dyDescent="0.25">
      <c r="A75" s="120"/>
      <c r="B75" s="121"/>
      <c r="C75" s="121"/>
      <c r="D75" s="121"/>
      <c r="E75" s="122">
        <v>100</v>
      </c>
      <c r="F75" s="123">
        <v>100</v>
      </c>
      <c r="G75" s="122"/>
      <c r="H75" s="143">
        <f t="shared" si="38"/>
        <v>0</v>
      </c>
      <c r="I75" s="124"/>
      <c r="J75" s="123">
        <v>2</v>
      </c>
      <c r="K75" s="104">
        <v>15300</v>
      </c>
      <c r="L75" s="104">
        <f>+K75/12</f>
        <v>1275</v>
      </c>
      <c r="M75" s="125"/>
      <c r="N75" s="104">
        <v>2700</v>
      </c>
      <c r="O75" s="125"/>
      <c r="P75" s="126">
        <f>+M75+(O75/12)</f>
        <v>0</v>
      </c>
      <c r="Q75" s="144">
        <f t="shared" si="39"/>
        <v>0</v>
      </c>
      <c r="R75" s="127">
        <f t="shared" si="40"/>
        <v>0</v>
      </c>
    </row>
    <row r="76" spans="1:32" s="142" customFormat="1" x14ac:dyDescent="0.25">
      <c r="A76" s="112" t="s">
        <v>110</v>
      </c>
      <c r="B76" s="113"/>
      <c r="C76" s="113"/>
      <c r="D76" s="113"/>
      <c r="E76" s="114"/>
      <c r="F76" s="114"/>
      <c r="G76" s="115"/>
      <c r="H76" s="139"/>
      <c r="I76" s="116"/>
      <c r="J76" s="115"/>
      <c r="K76" s="115"/>
      <c r="L76" s="115"/>
      <c r="M76" s="117"/>
      <c r="N76" s="118"/>
      <c r="O76" s="117"/>
      <c r="P76" s="117"/>
      <c r="Q76" s="140"/>
      <c r="R76" s="119"/>
      <c r="S76" s="141"/>
      <c r="T76" s="141"/>
      <c r="U76" s="141"/>
      <c r="V76" s="141"/>
      <c r="W76" s="141"/>
      <c r="X76" s="141"/>
      <c r="Y76" s="141"/>
      <c r="Z76" s="141"/>
      <c r="AA76" s="141"/>
      <c r="AB76" s="141"/>
      <c r="AC76" s="141"/>
      <c r="AD76" s="141"/>
      <c r="AE76" s="141"/>
      <c r="AF76" s="141"/>
    </row>
    <row r="77" spans="1:32" s="40" customFormat="1" ht="24" customHeight="1" x14ac:dyDescent="0.25">
      <c r="A77" s="120"/>
      <c r="B77" s="121"/>
      <c r="C77" s="121"/>
      <c r="D77" s="121"/>
      <c r="E77" s="122">
        <v>100</v>
      </c>
      <c r="F77" s="123">
        <v>100</v>
      </c>
      <c r="G77" s="122"/>
      <c r="H77" s="143">
        <f t="shared" ref="H77:H78" si="41">+G77*12</f>
        <v>0</v>
      </c>
      <c r="I77" s="124"/>
      <c r="J77" s="123">
        <v>1</v>
      </c>
      <c r="K77" s="104">
        <v>25500</v>
      </c>
      <c r="L77" s="104">
        <f>+K77/12</f>
        <v>2125</v>
      </c>
      <c r="M77" s="125"/>
      <c r="N77" s="104">
        <v>4500</v>
      </c>
      <c r="O77" s="125"/>
      <c r="P77" s="126">
        <f>+M77+(O77/12)</f>
        <v>0</v>
      </c>
      <c r="Q77" s="144">
        <f t="shared" ref="Q77" si="42">+P77*12</f>
        <v>0</v>
      </c>
      <c r="R77" s="127">
        <f>+Q77-H77</f>
        <v>0</v>
      </c>
    </row>
    <row r="78" spans="1:32" s="40" customFormat="1" ht="24" customHeight="1" thickBot="1" x14ac:dyDescent="0.3">
      <c r="A78" s="145"/>
      <c r="B78" s="146"/>
      <c r="C78" s="146"/>
      <c r="D78" s="146"/>
      <c r="E78" s="147">
        <v>100</v>
      </c>
      <c r="F78" s="148">
        <v>100</v>
      </c>
      <c r="G78" s="147"/>
      <c r="H78" s="149">
        <f t="shared" si="41"/>
        <v>0</v>
      </c>
      <c r="I78" s="150"/>
      <c r="J78" s="148">
        <v>2</v>
      </c>
      <c r="K78" s="151">
        <v>20400</v>
      </c>
      <c r="L78" s="151">
        <f t="shared" ref="L78" si="43">+K78/12</f>
        <v>1700</v>
      </c>
      <c r="M78" s="152"/>
      <c r="N78" s="151">
        <v>3600</v>
      </c>
      <c r="O78" s="152"/>
      <c r="P78" s="153">
        <f t="shared" ref="P78" si="44">+M78+(O78/12)</f>
        <v>0</v>
      </c>
      <c r="Q78" s="154">
        <f>+P78*12</f>
        <v>0</v>
      </c>
      <c r="R78" s="155">
        <f t="shared" ref="R78" si="45">+Q78-H78</f>
        <v>0</v>
      </c>
    </row>
    <row r="80" spans="1:32" x14ac:dyDescent="0.25">
      <c r="A80" t="s">
        <v>40</v>
      </c>
    </row>
    <row r="81" spans="1:14" x14ac:dyDescent="0.25">
      <c r="A81" s="128" t="s">
        <v>11</v>
      </c>
      <c r="B81" s="40" t="s">
        <v>115</v>
      </c>
    </row>
    <row r="82" spans="1:14" x14ac:dyDescent="0.25">
      <c r="A82" s="33" t="s">
        <v>12</v>
      </c>
      <c r="B82" t="s">
        <v>42</v>
      </c>
    </row>
    <row r="83" spans="1:14" x14ac:dyDescent="0.25">
      <c r="A83" s="33" t="s">
        <v>13</v>
      </c>
      <c r="B83" t="s">
        <v>74</v>
      </c>
    </row>
    <row r="84" spans="1:14" x14ac:dyDescent="0.25">
      <c r="A84" s="33" t="s">
        <v>14</v>
      </c>
      <c r="B84" t="s">
        <v>78</v>
      </c>
    </row>
    <row r="85" spans="1:14" x14ac:dyDescent="0.25">
      <c r="A85" s="33" t="s">
        <v>52</v>
      </c>
      <c r="B85" t="s">
        <v>61</v>
      </c>
    </row>
    <row r="86" spans="1:14" x14ac:dyDescent="0.25">
      <c r="A86" s="33" t="s">
        <v>57</v>
      </c>
      <c r="B86" t="s">
        <v>65</v>
      </c>
    </row>
    <row r="87" spans="1:14" x14ac:dyDescent="0.25">
      <c r="A87" s="33" t="s">
        <v>58</v>
      </c>
      <c r="B87" t="s">
        <v>73</v>
      </c>
    </row>
    <row r="88" spans="1:14" x14ac:dyDescent="0.25">
      <c r="A88" s="33" t="s">
        <v>64</v>
      </c>
      <c r="B88" t="s">
        <v>71</v>
      </c>
    </row>
    <row r="89" spans="1:14" x14ac:dyDescent="0.25">
      <c r="A89" s="33" t="s">
        <v>67</v>
      </c>
      <c r="B89" t="s">
        <v>77</v>
      </c>
    </row>
    <row r="90" spans="1:14" x14ac:dyDescent="0.25">
      <c r="A90" s="128" t="s">
        <v>70</v>
      </c>
      <c r="B90" s="40" t="s">
        <v>100</v>
      </c>
      <c r="C90" s="40"/>
      <c r="D90" s="40"/>
      <c r="E90" s="40"/>
      <c r="F90" s="40"/>
      <c r="G90" s="40"/>
      <c r="H90" s="40"/>
      <c r="I90" s="40"/>
      <c r="J90" s="40"/>
      <c r="K90" s="40"/>
      <c r="L90" s="40"/>
      <c r="M90" s="40"/>
      <c r="N90" s="40"/>
    </row>
    <row r="91" spans="1:14" x14ac:dyDescent="0.25">
      <c r="A91" s="128" t="s">
        <v>72</v>
      </c>
      <c r="B91" s="40" t="s">
        <v>118</v>
      </c>
    </row>
    <row r="92" spans="1:14" x14ac:dyDescent="0.25">
      <c r="A92" s="167" t="s">
        <v>75</v>
      </c>
      <c r="B92" s="106" t="s">
        <v>119</v>
      </c>
    </row>
    <row r="93" spans="1:14" x14ac:dyDescent="0.25">
      <c r="A93" s="33" t="s">
        <v>81</v>
      </c>
      <c r="B93" t="s">
        <v>79</v>
      </c>
    </row>
    <row r="94" spans="1:14" x14ac:dyDescent="0.25">
      <c r="A94" s="33" t="s">
        <v>84</v>
      </c>
      <c r="B94" t="s">
        <v>63</v>
      </c>
    </row>
    <row r="95" spans="1:14" x14ac:dyDescent="0.25">
      <c r="A95" s="33" t="s">
        <v>85</v>
      </c>
      <c r="B95" t="s">
        <v>53</v>
      </c>
    </row>
    <row r="96" spans="1:14" s="40" customFormat="1" x14ac:dyDescent="0.25">
      <c r="A96" s="128" t="s">
        <v>96</v>
      </c>
      <c r="B96" s="40" t="s">
        <v>97</v>
      </c>
    </row>
    <row r="97" spans="1:2" s="40" customFormat="1" x14ac:dyDescent="0.25">
      <c r="A97" s="128" t="s">
        <v>98</v>
      </c>
      <c r="B97" s="40" t="s">
        <v>108</v>
      </c>
    </row>
    <row r="98" spans="1:2" s="40" customFormat="1" x14ac:dyDescent="0.25"/>
    <row r="99" spans="1:2" s="40" customFormat="1" x14ac:dyDescent="0.25"/>
    <row r="100" spans="1:2" s="40" customFormat="1" x14ac:dyDescent="0.25"/>
    <row r="101" spans="1:2" s="40" customFormat="1" x14ac:dyDescent="0.25"/>
    <row r="102" spans="1:2" s="40" customFormat="1" x14ac:dyDescent="0.25"/>
    <row r="103" spans="1:2" s="40" customFormat="1" x14ac:dyDescent="0.25"/>
    <row r="104" spans="1:2" s="40" customFormat="1" x14ac:dyDescent="0.25"/>
    <row r="105" spans="1:2" s="40" customFormat="1" x14ac:dyDescent="0.25"/>
  </sheetData>
  <sheetProtection algorithmName="SHA-512" hashValue="G0/QM331GQaqUDYs60OBbVnBvofqVZm17p4E6poVIVvfkp0m6qBBnFwjsd6ADaAuwPUh/1yQtI630MV81NjLkA==" saltValue="qy8If/W8M5BA1mPsAfQIzg==" spinCount="100000" sheet="1" selectLockedCells="1"/>
  <mergeCells count="20">
    <mergeCell ref="G13:G14"/>
    <mergeCell ref="H13:H14"/>
    <mergeCell ref="I13:I14"/>
    <mergeCell ref="J13:J14"/>
    <mergeCell ref="R12:R14"/>
    <mergeCell ref="P13:P14"/>
    <mergeCell ref="Q13:Q14"/>
    <mergeCell ref="K13:M13"/>
    <mergeCell ref="N13:O13"/>
    <mergeCell ref="C4:R4"/>
    <mergeCell ref="C5:R5"/>
    <mergeCell ref="C6:R6"/>
    <mergeCell ref="A12:H12"/>
    <mergeCell ref="I12:Q12"/>
    <mergeCell ref="F13:F14"/>
    <mergeCell ref="A13:A14"/>
    <mergeCell ref="B13:B14"/>
    <mergeCell ref="C13:C14"/>
    <mergeCell ref="D13:D14"/>
    <mergeCell ref="E13:E14"/>
  </mergeCells>
  <conditionalFormatting sqref="M16">
    <cfRule type="cellIs" dxfId="127" priority="8" operator="greaterThan">
      <formula>$L$25</formula>
    </cfRule>
    <cfRule type="cellIs" dxfId="126" priority="9" operator="greaterThan">
      <formula>$L$25</formula>
    </cfRule>
  </conditionalFormatting>
  <conditionalFormatting sqref="M17">
    <cfRule type="cellIs" dxfId="125" priority="7" operator="greaterThan">
      <formula>$L$26</formula>
    </cfRule>
  </conditionalFormatting>
  <conditionalFormatting sqref="M18">
    <cfRule type="cellIs" dxfId="124" priority="6" operator="greaterThan">
      <formula>$L$27</formula>
    </cfRule>
  </conditionalFormatting>
  <conditionalFormatting sqref="M19">
    <cfRule type="cellIs" dxfId="123" priority="5" operator="greaterThan">
      <formula>$L$28</formula>
    </cfRule>
  </conditionalFormatting>
  <conditionalFormatting sqref="M21">
    <cfRule type="cellIs" dxfId="122" priority="114" operator="greaterThan">
      <formula>$L$21</formula>
    </cfRule>
  </conditionalFormatting>
  <conditionalFormatting sqref="M22">
    <cfRule type="cellIs" dxfId="121" priority="113" operator="greaterThan">
      <formula>$L$22</formula>
    </cfRule>
  </conditionalFormatting>
  <conditionalFormatting sqref="M23">
    <cfRule type="cellIs" dxfId="120" priority="112" operator="greaterThan">
      <formula>$L$23</formula>
    </cfRule>
  </conditionalFormatting>
  <conditionalFormatting sqref="M25">
    <cfRule type="cellIs" dxfId="119" priority="110" operator="greaterThan">
      <formula>$L$25</formula>
    </cfRule>
    <cfRule type="cellIs" dxfId="118" priority="111" operator="greaterThan">
      <formula>$L$25</formula>
    </cfRule>
  </conditionalFormatting>
  <conditionalFormatting sqref="M26">
    <cfRule type="cellIs" dxfId="117" priority="109" operator="greaterThan">
      <formula>$L$26</formula>
    </cfRule>
  </conditionalFormatting>
  <conditionalFormatting sqref="M27">
    <cfRule type="cellIs" dxfId="116" priority="108" operator="greaterThan">
      <formula>$L$27</formula>
    </cfRule>
  </conditionalFormatting>
  <conditionalFormatting sqref="M28">
    <cfRule type="cellIs" dxfId="115" priority="107" operator="greaterThan">
      <formula>$L$28</formula>
    </cfRule>
  </conditionalFormatting>
  <conditionalFormatting sqref="M30">
    <cfRule type="cellIs" dxfId="114" priority="106" operator="greaterThan">
      <formula>$L$30</formula>
    </cfRule>
  </conditionalFormatting>
  <conditionalFormatting sqref="M31">
    <cfRule type="cellIs" dxfId="113" priority="105" operator="greaterThan">
      <formula>$L$31</formula>
    </cfRule>
  </conditionalFormatting>
  <conditionalFormatting sqref="M33">
    <cfRule type="cellIs" dxfId="112" priority="91" operator="greaterThan">
      <formula>$L$25</formula>
    </cfRule>
    <cfRule type="cellIs" dxfId="111" priority="92" operator="greaterThan">
      <formula>$L$25</formula>
    </cfRule>
  </conditionalFormatting>
  <conditionalFormatting sqref="M34">
    <cfRule type="cellIs" dxfId="110" priority="90" operator="greaterThan">
      <formula>$L$26</formula>
    </cfRule>
  </conditionalFormatting>
  <conditionalFormatting sqref="M35">
    <cfRule type="cellIs" dxfId="109" priority="89" operator="greaterThan">
      <formula>$L$27</formula>
    </cfRule>
  </conditionalFormatting>
  <conditionalFormatting sqref="M36">
    <cfRule type="cellIs" dxfId="108" priority="88" operator="greaterThan">
      <formula>$L$28</formula>
    </cfRule>
  </conditionalFormatting>
  <conditionalFormatting sqref="M38">
    <cfRule type="cellIs" dxfId="107" priority="83" operator="greaterThan">
      <formula>$L$21</formula>
    </cfRule>
  </conditionalFormatting>
  <conditionalFormatting sqref="M39">
    <cfRule type="cellIs" dxfId="106" priority="82" operator="greaterThan">
      <formula>$L$22</formula>
    </cfRule>
  </conditionalFormatting>
  <conditionalFormatting sqref="M40">
    <cfRule type="cellIs" dxfId="105" priority="81" operator="greaterThan">
      <formula>$L$23</formula>
    </cfRule>
  </conditionalFormatting>
  <conditionalFormatting sqref="M42">
    <cfRule type="cellIs" dxfId="104" priority="77" operator="greaterThan">
      <formula>$L$30</formula>
    </cfRule>
  </conditionalFormatting>
  <conditionalFormatting sqref="M43">
    <cfRule type="cellIs" dxfId="103" priority="76" operator="greaterThan">
      <formula>$L$31</formula>
    </cfRule>
  </conditionalFormatting>
  <conditionalFormatting sqref="M45">
    <cfRule type="cellIs" dxfId="102" priority="73" operator="greaterThan">
      <formula>$L$21</formula>
    </cfRule>
  </conditionalFormatting>
  <conditionalFormatting sqref="M46">
    <cfRule type="cellIs" dxfId="101" priority="72" operator="greaterThan">
      <formula>$L$22</formula>
    </cfRule>
  </conditionalFormatting>
  <conditionalFormatting sqref="M47">
    <cfRule type="cellIs" dxfId="100" priority="71" operator="greaterThan">
      <formula>$L$23</formula>
    </cfRule>
  </conditionalFormatting>
  <conditionalFormatting sqref="M49">
    <cfRule type="cellIs" dxfId="99" priority="116" operator="greaterThan">
      <formula>$L$49</formula>
    </cfRule>
    <cfRule type="cellIs" dxfId="98" priority="115" operator="greaterThan">
      <formula>$L$49</formula>
    </cfRule>
  </conditionalFormatting>
  <conditionalFormatting sqref="M50">
    <cfRule type="cellIs" dxfId="97" priority="117" operator="greaterThan">
      <formula>$L$50</formula>
    </cfRule>
  </conditionalFormatting>
  <conditionalFormatting sqref="M52">
    <cfRule type="cellIs" dxfId="96" priority="56" operator="greaterThan">
      <formula>$L$25</formula>
    </cfRule>
    <cfRule type="cellIs" dxfId="95" priority="55" operator="greaterThan">
      <formula>$L$25</formula>
    </cfRule>
  </conditionalFormatting>
  <conditionalFormatting sqref="M53">
    <cfRule type="cellIs" dxfId="94" priority="54" operator="greaterThan">
      <formula>$L$26</formula>
    </cfRule>
  </conditionalFormatting>
  <conditionalFormatting sqref="M54">
    <cfRule type="cellIs" dxfId="93" priority="53" operator="greaterThan">
      <formula>$L$27</formula>
    </cfRule>
  </conditionalFormatting>
  <conditionalFormatting sqref="M55">
    <cfRule type="cellIs" dxfId="92" priority="52" operator="greaterThan">
      <formula>$L$28</formula>
    </cfRule>
  </conditionalFormatting>
  <conditionalFormatting sqref="M57">
    <cfRule type="cellIs" dxfId="91" priority="47" operator="greaterThan">
      <formula>$L$25</formula>
    </cfRule>
    <cfRule type="cellIs" dxfId="90" priority="46" operator="greaterThan">
      <formula>$L$25</formula>
    </cfRule>
  </conditionalFormatting>
  <conditionalFormatting sqref="M58">
    <cfRule type="cellIs" dxfId="89" priority="45" operator="greaterThan">
      <formula>$L$26</formula>
    </cfRule>
  </conditionalFormatting>
  <conditionalFormatting sqref="M59:M60">
    <cfRule type="cellIs" dxfId="88" priority="11" operator="greaterThan">
      <formula>$L$27</formula>
    </cfRule>
  </conditionalFormatting>
  <conditionalFormatting sqref="M62">
    <cfRule type="cellIs" dxfId="87" priority="39" operator="greaterThan">
      <formula>$L$25</formula>
    </cfRule>
    <cfRule type="cellIs" dxfId="86" priority="40" operator="greaterThan">
      <formula>$L$25</formula>
    </cfRule>
  </conditionalFormatting>
  <conditionalFormatting sqref="M63">
    <cfRule type="cellIs" dxfId="85" priority="38" operator="greaterThan">
      <formula>$L$26</formula>
    </cfRule>
  </conditionalFormatting>
  <conditionalFormatting sqref="M65">
    <cfRule type="cellIs" dxfId="84" priority="34" operator="greaterThan">
      <formula>$L$25</formula>
    </cfRule>
    <cfRule type="cellIs" dxfId="83" priority="35" operator="greaterThan">
      <formula>$L$25</formula>
    </cfRule>
  </conditionalFormatting>
  <conditionalFormatting sqref="M66">
    <cfRule type="cellIs" dxfId="82" priority="33" operator="greaterThan">
      <formula>$L$26</formula>
    </cfRule>
  </conditionalFormatting>
  <conditionalFormatting sqref="M67">
    <cfRule type="cellIs" dxfId="81" priority="32" operator="greaterThan">
      <formula>$L$27</formula>
    </cfRule>
  </conditionalFormatting>
  <conditionalFormatting sqref="M68">
    <cfRule type="cellIs" dxfId="80" priority="31" operator="greaterThan">
      <formula>$L$28</formula>
    </cfRule>
  </conditionalFormatting>
  <conditionalFormatting sqref="M74">
    <cfRule type="cellIs" dxfId="76" priority="19" operator="greaterThan">
      <formula>$L$25</formula>
    </cfRule>
    <cfRule type="cellIs" dxfId="75" priority="20" operator="greaterThan">
      <formula>$L$25</formula>
    </cfRule>
  </conditionalFormatting>
  <conditionalFormatting sqref="M75">
    <cfRule type="cellIs" dxfId="74" priority="18" operator="greaterThan">
      <formula>$L$26</formula>
    </cfRule>
  </conditionalFormatting>
  <conditionalFormatting sqref="M77">
    <cfRule type="cellIs" dxfId="73" priority="15" operator="greaterThan">
      <formula>$L$30</formula>
    </cfRule>
  </conditionalFormatting>
  <conditionalFormatting sqref="M78">
    <cfRule type="cellIs" dxfId="72" priority="14" operator="greaterThan">
      <formula>$L$31</formula>
    </cfRule>
  </conditionalFormatting>
  <conditionalFormatting sqref="O16">
    <cfRule type="cellIs" dxfId="71" priority="4" operator="greaterThan">
      <formula>$N$25</formula>
    </cfRule>
  </conditionalFormatting>
  <conditionalFormatting sqref="O17">
    <cfRule type="cellIs" dxfId="70" priority="3" operator="greaterThan">
      <formula>$N$26</formula>
    </cfRule>
  </conditionalFormatting>
  <conditionalFormatting sqref="O18">
    <cfRule type="cellIs" dxfId="69" priority="2" operator="greaterThan">
      <formula>$N$27</formula>
    </cfRule>
  </conditionalFormatting>
  <conditionalFormatting sqref="O19">
    <cfRule type="cellIs" dxfId="68" priority="1" operator="greaterThan">
      <formula>$N$28</formula>
    </cfRule>
  </conditionalFormatting>
  <conditionalFormatting sqref="O21">
    <cfRule type="cellIs" dxfId="67" priority="101" operator="greaterThan">
      <formula>$N$21</formula>
    </cfRule>
  </conditionalFormatting>
  <conditionalFormatting sqref="O22">
    <cfRule type="cellIs" dxfId="66" priority="100" operator="greaterThan">
      <formula>$N$22</formula>
    </cfRule>
  </conditionalFormatting>
  <conditionalFormatting sqref="O23">
    <cfRule type="cellIs" dxfId="65" priority="99" operator="greaterThan">
      <formula>$N$23</formula>
    </cfRule>
  </conditionalFormatting>
  <conditionalFormatting sqref="O25">
    <cfRule type="cellIs" dxfId="64" priority="98" operator="greaterThan">
      <formula>$N$25</formula>
    </cfRule>
  </conditionalFormatting>
  <conditionalFormatting sqref="O26">
    <cfRule type="cellIs" dxfId="63" priority="97" operator="greaterThan">
      <formula>$N$26</formula>
    </cfRule>
  </conditionalFormatting>
  <conditionalFormatting sqref="O27">
    <cfRule type="cellIs" dxfId="62" priority="96" operator="greaterThan">
      <formula>$N$27</formula>
    </cfRule>
  </conditionalFormatting>
  <conditionalFormatting sqref="O28">
    <cfRule type="cellIs" dxfId="61" priority="95" operator="greaterThan">
      <formula>$N$28</formula>
    </cfRule>
  </conditionalFormatting>
  <conditionalFormatting sqref="O30">
    <cfRule type="cellIs" dxfId="60" priority="94" operator="greaterThan">
      <formula>$N$30</formula>
    </cfRule>
  </conditionalFormatting>
  <conditionalFormatting sqref="O31">
    <cfRule type="cellIs" dxfId="59" priority="93" operator="greaterThan">
      <formula>$N$31</formula>
    </cfRule>
  </conditionalFormatting>
  <conditionalFormatting sqref="O33">
    <cfRule type="cellIs" dxfId="58" priority="87" operator="greaterThan">
      <formula>$N$25</formula>
    </cfRule>
  </conditionalFormatting>
  <conditionalFormatting sqref="O34">
    <cfRule type="cellIs" dxfId="57" priority="86" operator="greaterThan">
      <formula>$N$26</formula>
    </cfRule>
  </conditionalFormatting>
  <conditionalFormatting sqref="O35">
    <cfRule type="cellIs" dxfId="56" priority="85" operator="greaterThan">
      <formula>$N$27</formula>
    </cfRule>
  </conditionalFormatting>
  <conditionalFormatting sqref="O36">
    <cfRule type="cellIs" dxfId="55" priority="84" operator="greaterThan">
      <formula>$N$28</formula>
    </cfRule>
  </conditionalFormatting>
  <conditionalFormatting sqref="O38">
    <cfRule type="cellIs" dxfId="54" priority="80" operator="greaterThan">
      <formula>$N$21</formula>
    </cfRule>
  </conditionalFormatting>
  <conditionalFormatting sqref="O39">
    <cfRule type="cellIs" dxfId="53" priority="79" operator="greaterThan">
      <formula>$N$22</formula>
    </cfRule>
  </conditionalFormatting>
  <conditionalFormatting sqref="O40">
    <cfRule type="cellIs" dxfId="52" priority="78" operator="greaterThan">
      <formula>$N$23</formula>
    </cfRule>
  </conditionalFormatting>
  <conditionalFormatting sqref="O42">
    <cfRule type="cellIs" dxfId="51" priority="75" operator="greaterThan">
      <formula>$N$30</formula>
    </cfRule>
  </conditionalFormatting>
  <conditionalFormatting sqref="O43">
    <cfRule type="cellIs" dxfId="50" priority="74" operator="greaterThan">
      <formula>$N$31</formula>
    </cfRule>
  </conditionalFormatting>
  <conditionalFormatting sqref="O45">
    <cfRule type="cellIs" dxfId="49" priority="70" operator="greaterThan">
      <formula>$N$21</formula>
    </cfRule>
  </conditionalFormatting>
  <conditionalFormatting sqref="O46">
    <cfRule type="cellIs" dxfId="48" priority="69" operator="greaterThan">
      <formula>$N$22</formula>
    </cfRule>
  </conditionalFormatting>
  <conditionalFormatting sqref="O47">
    <cfRule type="cellIs" dxfId="47" priority="68" operator="greaterThan">
      <formula>$N$23</formula>
    </cfRule>
  </conditionalFormatting>
  <conditionalFormatting sqref="O49">
    <cfRule type="cellIs" dxfId="46" priority="118" operator="greaterThan">
      <formula>$N$49</formula>
    </cfRule>
  </conditionalFormatting>
  <conditionalFormatting sqref="O50">
    <cfRule type="cellIs" dxfId="45" priority="119" operator="greaterThan">
      <formula>$N$50</formula>
    </cfRule>
  </conditionalFormatting>
  <conditionalFormatting sqref="O52">
    <cfRule type="cellIs" dxfId="44" priority="51" operator="greaterThan">
      <formula>$N$25</formula>
    </cfRule>
  </conditionalFormatting>
  <conditionalFormatting sqref="O53">
    <cfRule type="cellIs" dxfId="43" priority="50" operator="greaterThan">
      <formula>$N$26</formula>
    </cfRule>
  </conditionalFormatting>
  <conditionalFormatting sqref="O54">
    <cfRule type="cellIs" dxfId="42" priority="49" operator="greaterThan">
      <formula>$N$27</formula>
    </cfRule>
  </conditionalFormatting>
  <conditionalFormatting sqref="O55">
    <cfRule type="cellIs" dxfId="41" priority="48" operator="greaterThan">
      <formula>$N$28</formula>
    </cfRule>
  </conditionalFormatting>
  <conditionalFormatting sqref="O57">
    <cfRule type="cellIs" dxfId="40" priority="43" operator="greaterThan">
      <formula>$N$25</formula>
    </cfRule>
  </conditionalFormatting>
  <conditionalFormatting sqref="O58">
    <cfRule type="cellIs" dxfId="39" priority="42" operator="greaterThan">
      <formula>$N$26</formula>
    </cfRule>
  </conditionalFormatting>
  <conditionalFormatting sqref="O59:O60">
    <cfRule type="cellIs" dxfId="38" priority="10" operator="greaterThan">
      <formula>$N$27</formula>
    </cfRule>
  </conditionalFormatting>
  <conditionalFormatting sqref="O62">
    <cfRule type="cellIs" dxfId="37" priority="37" operator="greaterThan">
      <formula>$N$25</formula>
    </cfRule>
  </conditionalFormatting>
  <conditionalFormatting sqref="O63">
    <cfRule type="cellIs" dxfId="36" priority="36" operator="greaterThan">
      <formula>$N$26</formula>
    </cfRule>
  </conditionalFormatting>
  <conditionalFormatting sqref="O65">
    <cfRule type="cellIs" dxfId="35" priority="30" operator="greaterThan">
      <formula>$N$25</formula>
    </cfRule>
  </conditionalFormatting>
  <conditionalFormatting sqref="O66">
    <cfRule type="cellIs" dxfId="34" priority="29" operator="greaterThan">
      <formula>$N$26</formula>
    </cfRule>
  </conditionalFormatting>
  <conditionalFormatting sqref="O67">
    <cfRule type="cellIs" dxfId="33" priority="28" operator="greaterThan">
      <formula>$N$27</formula>
    </cfRule>
  </conditionalFormatting>
  <conditionalFormatting sqref="O68">
    <cfRule type="cellIs" dxfId="32" priority="27" operator="greaterThan">
      <formula>$N$28</formula>
    </cfRule>
  </conditionalFormatting>
  <conditionalFormatting sqref="O74">
    <cfRule type="cellIs" dxfId="28" priority="17" operator="greaterThan">
      <formula>$N$25</formula>
    </cfRule>
  </conditionalFormatting>
  <conditionalFormatting sqref="O75">
    <cfRule type="cellIs" dxfId="27" priority="16" operator="greaterThan">
      <formula>$N$26</formula>
    </cfRule>
  </conditionalFormatting>
  <conditionalFormatting sqref="O77">
    <cfRule type="cellIs" dxfId="26" priority="13" operator="greaterThan">
      <formula>$N$30</formula>
    </cfRule>
  </conditionalFormatting>
  <conditionalFormatting sqref="O78">
    <cfRule type="cellIs" dxfId="25" priority="12" operator="greaterThan">
      <formula>$N$31</formula>
    </cfRule>
  </conditionalFormatting>
  <pageMargins left="0" right="0" top="0.78740157480314965" bottom="0.78740157480314965" header="0.51181102362204722" footer="0.51181102362204722"/>
  <pageSetup paperSize="9" scale="55" fitToHeight="0" orientation="landscape" r:id="rId1"/>
  <headerFooter>
    <oddHeader xml:space="preserve">&amp;R&amp;8REMUNERATIONS / CHOMAGE
SIMULATEUR RIFSEEP
</oddHeader>
    <oddFooter>&amp;C&amp;8Centre de Gestion de la Fonction Publique Territoriale de la Gironde
Immeuble HORIOPOLIS - 25 rue du Cardinal Richaud - CS 10019 - 33049 Bordeaux cedex
Téléphone : 05.56.11.94.30. 
cdg33@cdg33.fr - www.cdg33.fr&amp;R&amp;8&amp;P/&amp;N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26" operator="greaterThan" id="{9538B1F4-7A88-42E2-945C-8EDE3C30CB6A}">
            <xm:f>'CAT B'!$L$16</xm:f>
            <x14:dxf>
              <numFmt numFmtId="164" formatCode="#,##0.00\ _€"/>
              <fill>
                <patternFill>
                  <bgColor rgb="FFFF0000"/>
                </patternFill>
              </fill>
            </x14:dxf>
          </x14:cfRule>
          <xm:sqref>M70</xm:sqref>
        </x14:conditionalFormatting>
        <x14:conditionalFormatting xmlns:xm="http://schemas.microsoft.com/office/excel/2006/main">
          <x14:cfRule type="cellIs" priority="25" operator="greaterThan" id="{2E0E5A8E-2D4A-49BA-A136-E72FEBF1D09B}">
            <xm:f>'CAT B'!$L$17</xm:f>
            <x14:dxf>
              <numFmt numFmtId="164" formatCode="#,##0.00\ _€"/>
              <fill>
                <patternFill>
                  <bgColor rgb="FFFF0000"/>
                </patternFill>
              </fill>
            </x14:dxf>
          </x14:cfRule>
          <xm:sqref>M71</xm:sqref>
        </x14:conditionalFormatting>
        <x14:conditionalFormatting xmlns:xm="http://schemas.microsoft.com/office/excel/2006/main">
          <x14:cfRule type="cellIs" priority="24" operator="greaterThan" id="{5967E763-98A8-4428-89E1-A7B2EC6F2516}">
            <xm:f>'CAT B'!$L$18</xm:f>
            <x14:dxf>
              <numFmt numFmtId="164" formatCode="#,##0.00\ _€"/>
              <fill>
                <patternFill>
                  <bgColor rgb="FFFF0000"/>
                </patternFill>
              </fill>
            </x14:dxf>
          </x14:cfRule>
          <xm:sqref>M72</xm:sqref>
        </x14:conditionalFormatting>
        <x14:conditionalFormatting xmlns:xm="http://schemas.microsoft.com/office/excel/2006/main">
          <x14:cfRule type="cellIs" priority="23" operator="greaterThan" id="{6FAF3F1D-2E01-447A-A114-6F9F8FFDB776}">
            <xm:f>'CAT B'!$N$16</xm:f>
            <x14:dxf>
              <fill>
                <patternFill>
                  <bgColor rgb="FFFF0000"/>
                </patternFill>
              </fill>
            </x14:dxf>
          </x14:cfRule>
          <xm:sqref>O70</xm:sqref>
        </x14:conditionalFormatting>
        <x14:conditionalFormatting xmlns:xm="http://schemas.microsoft.com/office/excel/2006/main">
          <x14:cfRule type="cellIs" priority="22" operator="greaterThan" id="{0FE84423-2F87-4952-9141-E826C6E5FB44}">
            <xm:f>'CAT B'!$N$17</xm:f>
            <x14:dxf>
              <fill>
                <patternFill>
                  <bgColor rgb="FFFF0000"/>
                </patternFill>
              </fill>
            </x14:dxf>
          </x14:cfRule>
          <xm:sqref>O71</xm:sqref>
        </x14:conditionalFormatting>
        <x14:conditionalFormatting xmlns:xm="http://schemas.microsoft.com/office/excel/2006/main">
          <x14:cfRule type="cellIs" priority="21" operator="greaterThan" id="{01A7E31B-1353-4D85-A168-104D48FDE4C6}">
            <xm:f>'CAT B'!$N$18</xm:f>
            <x14:dxf>
              <fill>
                <patternFill>
                  <bgColor rgb="FFFF0000"/>
                </patternFill>
              </fill>
            </x14:dxf>
          </x14:cfRule>
          <xm:sqref>O72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AD37"/>
  <sheetViews>
    <sheetView zoomScaleNormal="100" workbookViewId="0">
      <selection activeCell="A7" sqref="A7"/>
    </sheetView>
  </sheetViews>
  <sheetFormatPr baseColWidth="10" defaultColWidth="11.42578125" defaultRowHeight="15" x14ac:dyDescent="0.25"/>
  <cols>
    <col min="1" max="1" width="6" bestFit="1" customWidth="1"/>
    <col min="2" max="2" width="18.85546875" bestFit="1" customWidth="1"/>
    <col min="3" max="3" width="15" bestFit="1" customWidth="1"/>
    <col min="4" max="5" width="20" bestFit="1" customWidth="1"/>
    <col min="6" max="6" width="10" customWidth="1"/>
    <col min="7" max="7" width="10" bestFit="1" customWidth="1"/>
    <col min="8" max="8" width="12.85546875" customWidth="1"/>
    <col min="9" max="9" width="24.42578125" customWidth="1"/>
    <col min="10" max="10" width="14.42578125" customWidth="1"/>
    <col min="11" max="11" width="12" customWidth="1"/>
    <col min="12" max="15" width="14.5703125" customWidth="1"/>
    <col min="16" max="18" width="15.5703125" customWidth="1"/>
  </cols>
  <sheetData>
    <row r="3" spans="1:30" ht="22.5" customHeight="1" thickBot="1" x14ac:dyDescent="0.3"/>
    <row r="4" spans="1:30" ht="22.5" customHeight="1" x14ac:dyDescent="0.35">
      <c r="C4" s="212" t="s">
        <v>28</v>
      </c>
      <c r="D4" s="213"/>
      <c r="E4" s="213"/>
      <c r="F4" s="213"/>
      <c r="G4" s="213"/>
      <c r="H4" s="213"/>
      <c r="I4" s="213"/>
      <c r="J4" s="213"/>
      <c r="K4" s="213"/>
      <c r="L4" s="213"/>
      <c r="M4" s="213"/>
      <c r="N4" s="213"/>
      <c r="O4" s="213"/>
      <c r="P4" s="213"/>
      <c r="Q4" s="213"/>
      <c r="R4" s="214"/>
    </row>
    <row r="5" spans="1:30" ht="21" x14ac:dyDescent="0.35">
      <c r="C5" s="185" t="s">
        <v>29</v>
      </c>
      <c r="D5" s="186"/>
      <c r="E5" s="186"/>
      <c r="F5" s="186"/>
      <c r="G5" s="186"/>
      <c r="H5" s="186"/>
      <c r="I5" s="186"/>
      <c r="J5" s="186"/>
      <c r="K5" s="186"/>
      <c r="L5" s="186"/>
      <c r="M5" s="186"/>
      <c r="N5" s="186"/>
      <c r="O5" s="186"/>
      <c r="P5" s="186"/>
      <c r="Q5" s="186"/>
      <c r="R5" s="187"/>
    </row>
    <row r="6" spans="1:30" ht="21.75" thickBot="1" x14ac:dyDescent="0.3">
      <c r="C6" s="188" t="s">
        <v>9</v>
      </c>
      <c r="D6" s="189"/>
      <c r="E6" s="189"/>
      <c r="F6" s="189"/>
      <c r="G6" s="189"/>
      <c r="H6" s="189"/>
      <c r="I6" s="189"/>
      <c r="J6" s="189"/>
      <c r="K6" s="189"/>
      <c r="L6" s="189"/>
      <c r="M6" s="189"/>
      <c r="N6" s="189"/>
      <c r="O6" s="189"/>
      <c r="P6" s="189"/>
      <c r="Q6" s="189"/>
      <c r="R6" s="190"/>
    </row>
    <row r="7" spans="1:30" x14ac:dyDescent="0.25">
      <c r="A7" s="105" t="s">
        <v>120</v>
      </c>
    </row>
    <row r="8" spans="1:30" x14ac:dyDescent="0.25">
      <c r="A8" s="40" t="s">
        <v>31</v>
      </c>
    </row>
    <row r="9" spans="1:30" x14ac:dyDescent="0.25">
      <c r="A9" t="s">
        <v>7</v>
      </c>
      <c r="E9" s="41" t="s">
        <v>10</v>
      </c>
    </row>
    <row r="10" spans="1:30" x14ac:dyDescent="0.25">
      <c r="A10" t="s">
        <v>8</v>
      </c>
      <c r="E10" s="41" t="s">
        <v>39</v>
      </c>
    </row>
    <row r="11" spans="1:30" ht="15.75" thickBot="1" x14ac:dyDescent="0.3"/>
    <row r="12" spans="1:30" ht="22.5" customHeight="1" x14ac:dyDescent="0.25">
      <c r="A12" s="191" t="s">
        <v>46</v>
      </c>
      <c r="B12" s="192"/>
      <c r="C12" s="192"/>
      <c r="D12" s="192"/>
      <c r="E12" s="192"/>
      <c r="F12" s="192"/>
      <c r="G12" s="192"/>
      <c r="H12" s="193"/>
      <c r="I12" s="194" t="s">
        <v>47</v>
      </c>
      <c r="J12" s="195"/>
      <c r="K12" s="195"/>
      <c r="L12" s="195"/>
      <c r="M12" s="195"/>
      <c r="N12" s="195"/>
      <c r="O12" s="195"/>
      <c r="P12" s="195"/>
      <c r="Q12" s="196"/>
      <c r="R12" s="205" t="s">
        <v>48</v>
      </c>
    </row>
    <row r="13" spans="1:30" s="10" customFormat="1" ht="55.5" customHeight="1" x14ac:dyDescent="0.25">
      <c r="A13" s="178" t="s">
        <v>0</v>
      </c>
      <c r="B13" s="180" t="s">
        <v>1</v>
      </c>
      <c r="C13" s="180" t="s">
        <v>2</v>
      </c>
      <c r="D13" s="180" t="s">
        <v>16</v>
      </c>
      <c r="E13" s="176" t="s">
        <v>32</v>
      </c>
      <c r="F13" s="176" t="s">
        <v>3</v>
      </c>
      <c r="G13" s="197" t="s">
        <v>91</v>
      </c>
      <c r="H13" s="199" t="s">
        <v>49</v>
      </c>
      <c r="I13" s="201" t="s">
        <v>17</v>
      </c>
      <c r="J13" s="203" t="s">
        <v>18</v>
      </c>
      <c r="K13" s="210" t="s">
        <v>4</v>
      </c>
      <c r="L13" s="211"/>
      <c r="M13" s="211"/>
      <c r="N13" s="210" t="s">
        <v>15</v>
      </c>
      <c r="O13" s="211"/>
      <c r="P13" s="203" t="s">
        <v>50</v>
      </c>
      <c r="Q13" s="208" t="s">
        <v>51</v>
      </c>
      <c r="R13" s="206"/>
    </row>
    <row r="14" spans="1:30" s="10" customFormat="1" ht="75.75" customHeight="1" x14ac:dyDescent="0.25">
      <c r="A14" s="179"/>
      <c r="B14" s="181"/>
      <c r="C14" s="181"/>
      <c r="D14" s="181"/>
      <c r="E14" s="177"/>
      <c r="F14" s="177"/>
      <c r="G14" s="198"/>
      <c r="H14" s="200"/>
      <c r="I14" s="202"/>
      <c r="J14" s="204"/>
      <c r="K14" s="64" t="s">
        <v>104</v>
      </c>
      <c r="L14" s="64" t="s">
        <v>105</v>
      </c>
      <c r="M14" s="64" t="s">
        <v>5</v>
      </c>
      <c r="N14" s="64" t="s">
        <v>106</v>
      </c>
      <c r="O14" s="64" t="s">
        <v>6</v>
      </c>
      <c r="P14" s="204"/>
      <c r="Q14" s="209"/>
      <c r="R14" s="207"/>
    </row>
    <row r="15" spans="1:30" s="10" customFormat="1" x14ac:dyDescent="0.25">
      <c r="A15" s="26" t="s">
        <v>90</v>
      </c>
      <c r="B15" s="27"/>
      <c r="C15" s="27"/>
      <c r="D15" s="27"/>
      <c r="E15" s="27"/>
      <c r="F15" s="28"/>
      <c r="G15" s="28"/>
      <c r="H15" s="29"/>
      <c r="I15" s="30"/>
      <c r="J15" s="31"/>
      <c r="K15" s="31"/>
      <c r="L15" s="31"/>
      <c r="M15" s="49"/>
      <c r="N15" s="31"/>
      <c r="O15" s="31"/>
      <c r="P15" s="31"/>
      <c r="Q15" s="37"/>
      <c r="R15" s="32"/>
      <c r="S15" s="9"/>
      <c r="T15" s="9"/>
      <c r="U15" s="9"/>
      <c r="V15" s="9"/>
      <c r="W15" s="9"/>
      <c r="X15" s="9"/>
      <c r="Y15" s="9"/>
      <c r="Z15" s="9"/>
      <c r="AA15" s="9"/>
      <c r="AB15" s="9"/>
      <c r="AC15" s="9"/>
      <c r="AD15" s="9"/>
    </row>
    <row r="16" spans="1:30" ht="24" customHeight="1" x14ac:dyDescent="0.25">
      <c r="A16" s="14"/>
      <c r="B16" s="15"/>
      <c r="C16" s="15"/>
      <c r="D16" s="15"/>
      <c r="E16" s="18">
        <v>100</v>
      </c>
      <c r="F16" s="6">
        <v>100</v>
      </c>
      <c r="G16" s="60"/>
      <c r="H16" s="34">
        <f>+G16*12</f>
        <v>0</v>
      </c>
      <c r="I16" s="20"/>
      <c r="J16" s="6">
        <v>1</v>
      </c>
      <c r="K16" s="7">
        <f>17480*E16/F16</f>
        <v>17480</v>
      </c>
      <c r="L16" s="7">
        <f>+K16/12</f>
        <v>1456.6666666666667</v>
      </c>
      <c r="M16" s="38"/>
      <c r="N16" s="7">
        <f>2380*E16/F16</f>
        <v>2380</v>
      </c>
      <c r="O16" s="18"/>
      <c r="P16" s="6">
        <f>+M16+(O16/12)</f>
        <v>0</v>
      </c>
      <c r="Q16" s="36">
        <f>+P16*12</f>
        <v>0</v>
      </c>
      <c r="R16" s="8">
        <f>+Q16-H16</f>
        <v>0</v>
      </c>
    </row>
    <row r="17" spans="1:30" ht="24" customHeight="1" x14ac:dyDescent="0.25">
      <c r="A17" s="14"/>
      <c r="B17" s="15"/>
      <c r="C17" s="15"/>
      <c r="D17" s="15"/>
      <c r="E17" s="18">
        <v>100</v>
      </c>
      <c r="F17" s="6">
        <v>100</v>
      </c>
      <c r="G17" s="60"/>
      <c r="H17" s="34">
        <f>+G17*12</f>
        <v>0</v>
      </c>
      <c r="I17" s="20"/>
      <c r="J17" s="6">
        <v>2</v>
      </c>
      <c r="K17" s="7">
        <f>16015*E17/F17</f>
        <v>16015</v>
      </c>
      <c r="L17" s="7">
        <f>+K17/12</f>
        <v>1334.5833333333333</v>
      </c>
      <c r="M17" s="38"/>
      <c r="N17" s="7">
        <f>2185*E17/F17</f>
        <v>2185</v>
      </c>
      <c r="O17" s="18"/>
      <c r="P17" s="6">
        <f>+M17+(O17/12)</f>
        <v>0</v>
      </c>
      <c r="Q17" s="36">
        <f>+P17*12</f>
        <v>0</v>
      </c>
      <c r="R17" s="8">
        <f t="shared" ref="R17:R18" si="0">+Q17-H17</f>
        <v>0</v>
      </c>
    </row>
    <row r="18" spans="1:30" ht="24" customHeight="1" x14ac:dyDescent="0.25">
      <c r="A18" s="14"/>
      <c r="B18" s="15"/>
      <c r="C18" s="15"/>
      <c r="D18" s="15"/>
      <c r="E18" s="18">
        <v>100</v>
      </c>
      <c r="F18" s="6">
        <v>100</v>
      </c>
      <c r="G18" s="60"/>
      <c r="H18" s="34">
        <f>+G18*12</f>
        <v>0</v>
      </c>
      <c r="I18" s="20"/>
      <c r="J18" s="6">
        <v>3</v>
      </c>
      <c r="K18" s="7">
        <f>14650*E18/F18</f>
        <v>14650</v>
      </c>
      <c r="L18" s="7">
        <f>+K18/12</f>
        <v>1220.8333333333333</v>
      </c>
      <c r="M18" s="38"/>
      <c r="N18" s="7">
        <f>1995*E18/F18</f>
        <v>1995</v>
      </c>
      <c r="O18" s="18"/>
      <c r="P18" s="6">
        <f>+M18+(O18/12)</f>
        <v>0</v>
      </c>
      <c r="Q18" s="36">
        <f>+P18*12</f>
        <v>0</v>
      </c>
      <c r="R18" s="8">
        <f t="shared" si="0"/>
        <v>0</v>
      </c>
    </row>
    <row r="19" spans="1:30" s="10" customFormat="1" x14ac:dyDescent="0.25">
      <c r="A19" s="75" t="s">
        <v>68</v>
      </c>
      <c r="B19" s="76"/>
      <c r="C19" s="76"/>
      <c r="D19" s="76"/>
      <c r="E19" s="77"/>
      <c r="F19" s="77"/>
      <c r="G19" s="78"/>
      <c r="H19" s="79"/>
      <c r="I19" s="80"/>
      <c r="J19" s="55"/>
      <c r="K19" s="55"/>
      <c r="L19" s="55"/>
      <c r="M19" s="56"/>
      <c r="N19" s="55"/>
      <c r="O19" s="55"/>
      <c r="P19" s="55"/>
      <c r="Q19" s="81"/>
      <c r="R19" s="82"/>
      <c r="S19" s="9"/>
      <c r="T19" s="9"/>
      <c r="U19" s="9"/>
      <c r="V19" s="9"/>
      <c r="W19" s="9"/>
      <c r="X19" s="9"/>
      <c r="Y19" s="9"/>
      <c r="Z19" s="9"/>
      <c r="AA19" s="9"/>
      <c r="AB19" s="9"/>
    </row>
    <row r="20" spans="1:30" ht="24" customHeight="1" x14ac:dyDescent="0.25">
      <c r="A20" s="14"/>
      <c r="B20" s="15"/>
      <c r="C20" s="15"/>
      <c r="D20" s="15"/>
      <c r="E20" s="18">
        <v>100</v>
      </c>
      <c r="F20" s="6">
        <v>100</v>
      </c>
      <c r="G20" s="60"/>
      <c r="H20" s="34">
        <f>+G20*12</f>
        <v>0</v>
      </c>
      <c r="I20" s="24"/>
      <c r="J20" s="6">
        <v>1</v>
      </c>
      <c r="K20" s="7">
        <f>16720*E20/F20</f>
        <v>16720</v>
      </c>
      <c r="L20" s="7">
        <f>+K20/12</f>
        <v>1393.3333333333333</v>
      </c>
      <c r="M20" s="38"/>
      <c r="N20" s="7">
        <f>2280*E20/F20</f>
        <v>2280</v>
      </c>
      <c r="O20" s="18"/>
      <c r="P20" s="6">
        <f>+M20+(O20/12)</f>
        <v>0</v>
      </c>
      <c r="Q20" s="36">
        <f>+P20*12</f>
        <v>0</v>
      </c>
      <c r="R20" s="8">
        <f>Q20-H20</f>
        <v>0</v>
      </c>
    </row>
    <row r="21" spans="1:30" ht="24" customHeight="1" x14ac:dyDescent="0.25">
      <c r="A21" s="14"/>
      <c r="B21" s="15"/>
      <c r="C21" s="15"/>
      <c r="D21" s="15"/>
      <c r="E21" s="18">
        <v>100</v>
      </c>
      <c r="F21" s="6">
        <v>100</v>
      </c>
      <c r="G21" s="60"/>
      <c r="H21" s="34">
        <f>+G21*12</f>
        <v>0</v>
      </c>
      <c r="I21" s="24"/>
      <c r="J21" s="6">
        <v>2</v>
      </c>
      <c r="K21" s="7">
        <f>14960*E21/F21</f>
        <v>14960</v>
      </c>
      <c r="L21" s="7">
        <f>+K21/12</f>
        <v>1246.6666666666667</v>
      </c>
      <c r="M21" s="38"/>
      <c r="N21" s="7">
        <f>2040*E21/F21</f>
        <v>2040</v>
      </c>
      <c r="O21" s="18"/>
      <c r="P21" s="6">
        <f>+M21+(O21/12)</f>
        <v>0</v>
      </c>
      <c r="Q21" s="36">
        <f>+P21*12</f>
        <v>0</v>
      </c>
      <c r="R21" s="8">
        <f>Q21-H21</f>
        <v>0</v>
      </c>
    </row>
    <row r="22" spans="1:30" s="109" customFormat="1" x14ac:dyDescent="0.25">
      <c r="A22" s="112" t="s">
        <v>102</v>
      </c>
      <c r="B22" s="113"/>
      <c r="C22" s="113"/>
      <c r="D22" s="113"/>
      <c r="E22" s="113"/>
      <c r="F22" s="114"/>
      <c r="G22" s="114"/>
      <c r="H22" s="133"/>
      <c r="I22" s="116"/>
      <c r="J22" s="115"/>
      <c r="K22" s="115"/>
      <c r="L22" s="115"/>
      <c r="M22" s="118"/>
      <c r="N22" s="115"/>
      <c r="O22" s="107"/>
      <c r="P22" s="107"/>
      <c r="Q22" s="129"/>
      <c r="R22" s="130"/>
      <c r="S22" s="108"/>
      <c r="T22" s="108"/>
      <c r="U22" s="108"/>
      <c r="V22" s="108"/>
      <c r="W22" s="108"/>
      <c r="X22" s="108"/>
      <c r="Y22" s="108"/>
      <c r="Z22" s="108"/>
      <c r="AA22" s="108"/>
      <c r="AB22" s="108"/>
      <c r="AC22" s="108"/>
      <c r="AD22" s="108"/>
    </row>
    <row r="23" spans="1:30" s="106" customFormat="1" ht="24" customHeight="1" x14ac:dyDescent="0.25">
      <c r="A23" s="120"/>
      <c r="B23" s="121"/>
      <c r="C23" s="121"/>
      <c r="D23" s="121"/>
      <c r="E23" s="122">
        <v>100</v>
      </c>
      <c r="F23" s="123">
        <v>100</v>
      </c>
      <c r="G23" s="134"/>
      <c r="H23" s="135">
        <f>+G23*12</f>
        <v>0</v>
      </c>
      <c r="I23" s="124"/>
      <c r="J23" s="123">
        <v>1</v>
      </c>
      <c r="K23" s="104">
        <v>19660</v>
      </c>
      <c r="L23" s="104">
        <f>+K23/12</f>
        <v>1638.3333333333333</v>
      </c>
      <c r="M23" s="125"/>
      <c r="N23" s="104">
        <v>2680</v>
      </c>
      <c r="O23" s="110"/>
      <c r="P23" s="111">
        <f>+M23+(O23/12)</f>
        <v>0</v>
      </c>
      <c r="Q23" s="131">
        <f>+P23*12</f>
        <v>0</v>
      </c>
      <c r="R23" s="132">
        <f>+Q23-H23</f>
        <v>0</v>
      </c>
    </row>
    <row r="24" spans="1:30" s="106" customFormat="1" ht="24" customHeight="1" x14ac:dyDescent="0.25">
      <c r="A24" s="120"/>
      <c r="B24" s="121"/>
      <c r="C24" s="121"/>
      <c r="D24" s="121"/>
      <c r="E24" s="122">
        <v>100</v>
      </c>
      <c r="F24" s="123">
        <v>100</v>
      </c>
      <c r="G24" s="134"/>
      <c r="H24" s="135">
        <f>+G24*12</f>
        <v>0</v>
      </c>
      <c r="I24" s="124"/>
      <c r="J24" s="123">
        <v>2</v>
      </c>
      <c r="K24" s="104">
        <v>18580</v>
      </c>
      <c r="L24" s="104">
        <f>+K24/12</f>
        <v>1548.3333333333333</v>
      </c>
      <c r="M24" s="125"/>
      <c r="N24" s="104">
        <v>2535</v>
      </c>
      <c r="O24" s="110"/>
      <c r="P24" s="111">
        <f>+M24+(O24/12)</f>
        <v>0</v>
      </c>
      <c r="Q24" s="131">
        <f>+P24*12</f>
        <v>0</v>
      </c>
      <c r="R24" s="132">
        <f t="shared" ref="R24:R25" si="1">+Q24-H24</f>
        <v>0</v>
      </c>
    </row>
    <row r="25" spans="1:30" s="106" customFormat="1" ht="24" customHeight="1" x14ac:dyDescent="0.25">
      <c r="A25" s="120"/>
      <c r="B25" s="121"/>
      <c r="C25" s="121"/>
      <c r="D25" s="121"/>
      <c r="E25" s="122">
        <v>100</v>
      </c>
      <c r="F25" s="123">
        <v>100</v>
      </c>
      <c r="G25" s="134"/>
      <c r="H25" s="135">
        <f>+G25*12</f>
        <v>0</v>
      </c>
      <c r="I25" s="124"/>
      <c r="J25" s="123">
        <v>3</v>
      </c>
      <c r="K25" s="104">
        <v>17500</v>
      </c>
      <c r="L25" s="104">
        <f>+K25/12</f>
        <v>1458.3333333333333</v>
      </c>
      <c r="M25" s="125"/>
      <c r="N25" s="104">
        <v>2385</v>
      </c>
      <c r="O25" s="110"/>
      <c r="P25" s="111">
        <f>+M25+(O25/12)</f>
        <v>0</v>
      </c>
      <c r="Q25" s="131">
        <f>+P25*12</f>
        <v>0</v>
      </c>
      <c r="R25" s="132">
        <f t="shared" si="1"/>
        <v>0</v>
      </c>
    </row>
    <row r="26" spans="1:30" s="10" customFormat="1" x14ac:dyDescent="0.25">
      <c r="A26" s="112" t="s">
        <v>109</v>
      </c>
      <c r="B26" s="66"/>
      <c r="C26" s="66"/>
      <c r="D26" s="66"/>
      <c r="E26" s="66"/>
      <c r="F26" s="67"/>
      <c r="G26" s="67"/>
      <c r="H26" s="83"/>
      <c r="I26" s="70"/>
      <c r="J26" s="68"/>
      <c r="K26" s="68"/>
      <c r="L26" s="68"/>
      <c r="M26" s="74"/>
      <c r="N26" s="68"/>
      <c r="O26" s="68"/>
      <c r="P26" s="68"/>
      <c r="Q26" s="69"/>
      <c r="R26" s="84"/>
      <c r="S26" s="9"/>
      <c r="T26" s="9"/>
      <c r="U26" s="9"/>
      <c r="V26" s="9"/>
      <c r="W26" s="9"/>
      <c r="X26" s="9"/>
      <c r="Y26" s="9"/>
      <c r="Z26" s="9"/>
      <c r="AA26" s="9"/>
      <c r="AB26" s="9"/>
      <c r="AC26" s="9"/>
      <c r="AD26" s="9"/>
    </row>
    <row r="27" spans="1:30" ht="24" customHeight="1" x14ac:dyDescent="0.25">
      <c r="A27" s="14"/>
      <c r="B27" s="15"/>
      <c r="C27" s="15"/>
      <c r="D27" s="15"/>
      <c r="E27" s="18">
        <v>100</v>
      </c>
      <c r="F27" s="6">
        <v>100</v>
      </c>
      <c r="G27" s="60"/>
      <c r="H27" s="34">
        <f>+G27*12</f>
        <v>0</v>
      </c>
      <c r="I27" s="20"/>
      <c r="J27" s="6">
        <v>1</v>
      </c>
      <c r="K27" s="7">
        <v>9000</v>
      </c>
      <c r="L27" s="7">
        <f>+K27/12</f>
        <v>750</v>
      </c>
      <c r="M27" s="38"/>
      <c r="N27" s="7">
        <v>1230</v>
      </c>
      <c r="O27" s="18"/>
      <c r="P27" s="6">
        <f>+M27+(O27/12)</f>
        <v>0</v>
      </c>
      <c r="Q27" s="36">
        <f>+P27*12</f>
        <v>0</v>
      </c>
      <c r="R27" s="8">
        <f>+Q27-H27</f>
        <v>0</v>
      </c>
    </row>
    <row r="28" spans="1:30" ht="24" customHeight="1" thickBot="1" x14ac:dyDescent="0.3">
      <c r="A28" s="16"/>
      <c r="B28" s="17"/>
      <c r="C28" s="17"/>
      <c r="D28" s="17"/>
      <c r="E28" s="19">
        <v>100</v>
      </c>
      <c r="F28" s="11">
        <v>100</v>
      </c>
      <c r="G28" s="61"/>
      <c r="H28" s="35">
        <f>+G28*12</f>
        <v>0</v>
      </c>
      <c r="I28" s="21"/>
      <c r="J28" s="11">
        <v>2</v>
      </c>
      <c r="K28" s="12">
        <v>8010</v>
      </c>
      <c r="L28" s="12">
        <f>+K28/12</f>
        <v>667.5</v>
      </c>
      <c r="M28" s="39"/>
      <c r="N28" s="12">
        <v>1090</v>
      </c>
      <c r="O28" s="19"/>
      <c r="P28" s="11">
        <f>+M28+(O28/12)</f>
        <v>0</v>
      </c>
      <c r="Q28" s="59">
        <f>+P28*12</f>
        <v>0</v>
      </c>
      <c r="R28" s="13">
        <f t="shared" ref="R28" si="2">+Q28-H28</f>
        <v>0</v>
      </c>
    </row>
    <row r="30" spans="1:30" x14ac:dyDescent="0.25">
      <c r="A30" t="s">
        <v>40</v>
      </c>
    </row>
    <row r="31" spans="1:30" x14ac:dyDescent="0.25">
      <c r="A31" s="33" t="s">
        <v>11</v>
      </c>
      <c r="B31" t="s">
        <v>43</v>
      </c>
    </row>
    <row r="32" spans="1:30" x14ac:dyDescent="0.25">
      <c r="A32" s="33" t="s">
        <v>12</v>
      </c>
      <c r="B32" t="s">
        <v>61</v>
      </c>
    </row>
    <row r="33" spans="1:10" x14ac:dyDescent="0.25">
      <c r="A33" s="128" t="s">
        <v>13</v>
      </c>
      <c r="B33" s="40" t="s">
        <v>101</v>
      </c>
      <c r="C33" s="40"/>
      <c r="D33" s="40"/>
      <c r="E33" s="40"/>
      <c r="F33" s="40"/>
      <c r="G33" s="40"/>
      <c r="H33" s="40"/>
      <c r="I33" s="40"/>
      <c r="J33" s="40"/>
    </row>
    <row r="34" spans="1:10" x14ac:dyDescent="0.25">
      <c r="A34" s="33" t="s">
        <v>14</v>
      </c>
      <c r="B34" t="s">
        <v>82</v>
      </c>
    </row>
    <row r="35" spans="1:10" x14ac:dyDescent="0.25">
      <c r="A35" s="128" t="s">
        <v>52</v>
      </c>
      <c r="B35" s="40" t="s">
        <v>107</v>
      </c>
    </row>
    <row r="36" spans="1:10" x14ac:dyDescent="0.25">
      <c r="A36" s="33" t="s">
        <v>57</v>
      </c>
      <c r="B36" t="s">
        <v>41</v>
      </c>
    </row>
    <row r="37" spans="1:10" x14ac:dyDescent="0.25">
      <c r="A37" s="33" t="s">
        <v>58</v>
      </c>
      <c r="B37" t="s">
        <v>53</v>
      </c>
    </row>
  </sheetData>
  <sheetProtection selectLockedCells="1"/>
  <mergeCells count="20">
    <mergeCell ref="R12:R14"/>
    <mergeCell ref="P13:P14"/>
    <mergeCell ref="Q13:Q14"/>
    <mergeCell ref="C4:R4"/>
    <mergeCell ref="C5:R5"/>
    <mergeCell ref="C6:R6"/>
    <mergeCell ref="K13:M13"/>
    <mergeCell ref="N13:O13"/>
    <mergeCell ref="F13:F14"/>
    <mergeCell ref="G13:G14"/>
    <mergeCell ref="H13:H14"/>
    <mergeCell ref="I13:I14"/>
    <mergeCell ref="J13:J14"/>
    <mergeCell ref="A12:H12"/>
    <mergeCell ref="I12:Q12"/>
    <mergeCell ref="A13:A14"/>
    <mergeCell ref="B13:B14"/>
    <mergeCell ref="C13:C14"/>
    <mergeCell ref="D13:D14"/>
    <mergeCell ref="E13:E14"/>
  </mergeCells>
  <conditionalFormatting sqref="M16">
    <cfRule type="cellIs" dxfId="24" priority="39" operator="greaterThan">
      <formula>$L$16</formula>
    </cfRule>
  </conditionalFormatting>
  <conditionalFormatting sqref="M17">
    <cfRule type="cellIs" dxfId="23" priority="38" operator="greaterThan">
      <formula>$L$17</formula>
    </cfRule>
  </conditionalFormatting>
  <conditionalFormatting sqref="M18">
    <cfRule type="cellIs" dxfId="22" priority="37" operator="greaterThan">
      <formula>$L$18</formula>
    </cfRule>
  </conditionalFormatting>
  <conditionalFormatting sqref="M23">
    <cfRule type="cellIs" dxfId="18" priority="20" operator="greaterThan">
      <formula>$L$16</formula>
    </cfRule>
  </conditionalFormatting>
  <conditionalFormatting sqref="M24">
    <cfRule type="cellIs" dxfId="17" priority="19" operator="greaterThan">
      <formula>$L$17</formula>
    </cfRule>
  </conditionalFormatting>
  <conditionalFormatting sqref="M25">
    <cfRule type="cellIs" dxfId="16" priority="18" operator="greaterThan">
      <formula>$L$18</formula>
    </cfRule>
  </conditionalFormatting>
  <conditionalFormatting sqref="M27">
    <cfRule type="cellIs" dxfId="15" priority="4" operator="greaterThan">
      <formula>$L$16</formula>
    </cfRule>
  </conditionalFormatting>
  <conditionalFormatting sqref="M28">
    <cfRule type="cellIs" dxfId="14" priority="3" operator="greaterThan">
      <formula>$L$17</formula>
    </cfRule>
  </conditionalFormatting>
  <conditionalFormatting sqref="O16">
    <cfRule type="cellIs" dxfId="13" priority="33" operator="greaterThan">
      <formula>$N$16</formula>
    </cfRule>
  </conditionalFormatting>
  <conditionalFormatting sqref="O17">
    <cfRule type="cellIs" dxfId="12" priority="32" operator="greaterThan">
      <formula>$N$17</formula>
    </cfRule>
  </conditionalFormatting>
  <conditionalFormatting sqref="O18">
    <cfRule type="cellIs" dxfId="11" priority="31" operator="greaterThan">
      <formula>$N$18</formula>
    </cfRule>
  </conditionalFormatting>
  <conditionalFormatting sqref="O23">
    <cfRule type="cellIs" dxfId="8" priority="17" operator="greaterThan">
      <formula>$N$16</formula>
    </cfRule>
  </conditionalFormatting>
  <conditionalFormatting sqref="O24">
    <cfRule type="cellIs" dxfId="7" priority="16" operator="greaterThan">
      <formula>$N$17</formula>
    </cfRule>
  </conditionalFormatting>
  <conditionalFormatting sqref="O25">
    <cfRule type="cellIs" dxfId="6" priority="15" operator="greaterThan">
      <formula>$N$18</formula>
    </cfRule>
  </conditionalFormatting>
  <conditionalFormatting sqref="O27">
    <cfRule type="cellIs" dxfId="5" priority="2" operator="greaterThan">
      <formula>$N$16</formula>
    </cfRule>
  </conditionalFormatting>
  <conditionalFormatting sqref="O28">
    <cfRule type="cellIs" dxfId="4" priority="1" operator="greaterThan">
      <formula>$N$17</formula>
    </cfRule>
  </conditionalFormatting>
  <pageMargins left="0" right="0" top="0.39370078740157483" bottom="0.39370078740157483" header="0.43307086614173229" footer="0.51181102362204722"/>
  <pageSetup paperSize="9" scale="53" fitToHeight="0" orientation="landscape" r:id="rId1"/>
  <headerFooter>
    <oddHeader xml:space="preserve">&amp;R&amp;8REMUNERATIONS / CHOMAGE
SIMULATEUR RIFSEEP
</oddHeader>
    <oddFooter>&amp;C&amp;8Centre de Gestion de la Fonction Publique Territoriale de la Gironde
Immeuble HORIOPOLIS - 25 rue du Cardinal Richaud - CS 10019 - 33049 Bordeaux cedex
Téléphone : 05.56.11.94.30.
cdg33@cdg33.fr - www.cdg33.fr&amp;R&amp;8&amp;P/&amp;N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84" operator="greaterThan" id="{9939C646-CBD0-49FA-AA3A-2F60ED45DB7D}">
            <xm:f>'CAT A'!$L$49</xm:f>
            <x14:dxf>
              <numFmt numFmtId="164" formatCode="#,##0.00\ _€"/>
              <fill>
                <patternFill>
                  <bgColor rgb="FFFF0000"/>
                </patternFill>
              </fill>
            </x14:dxf>
          </x14:cfRule>
          <x14:cfRule type="cellIs" priority="85" operator="greaterThan" id="{B32F3C35-7180-447D-B593-0B45C79A7E2B}">
            <xm:f>'CAT A'!$L$49</xm:f>
            <x14:dxf>
              <font>
                <color auto="1"/>
              </font>
              <numFmt numFmtId="164" formatCode="#,##0.00\ _€"/>
              <fill>
                <patternFill>
                  <bgColor rgb="FFFF0000"/>
                </patternFill>
              </fill>
            </x14:dxf>
          </x14:cfRule>
          <xm:sqref>M20</xm:sqref>
        </x14:conditionalFormatting>
        <x14:conditionalFormatting xmlns:xm="http://schemas.microsoft.com/office/excel/2006/main">
          <x14:cfRule type="cellIs" priority="86" operator="greaterThan" id="{513A8DA7-B135-44E5-8F0B-C03DA7850B2A}">
            <xm:f>'CAT A'!$L$50</xm:f>
            <x14:dxf>
              <font>
                <color auto="1"/>
              </font>
              <numFmt numFmtId="164" formatCode="#,##0.00\ _€"/>
              <fill>
                <patternFill>
                  <bgColor rgb="FFFF0000"/>
                </patternFill>
              </fill>
            </x14:dxf>
          </x14:cfRule>
          <xm:sqref>M21</xm:sqref>
        </x14:conditionalFormatting>
        <x14:conditionalFormatting xmlns:xm="http://schemas.microsoft.com/office/excel/2006/main">
          <x14:cfRule type="cellIs" priority="87" operator="greaterThan" id="{D6B2C425-6A03-4433-A4EF-E156AA7E0B9A}">
            <xm:f>'CAT A'!$N$49</xm:f>
            <x14:dxf>
              <fill>
                <patternFill>
                  <bgColor rgb="FFFF0000"/>
                </patternFill>
              </fill>
            </x14:dxf>
          </x14:cfRule>
          <xm:sqref>O20</xm:sqref>
        </x14:conditionalFormatting>
        <x14:conditionalFormatting xmlns:xm="http://schemas.microsoft.com/office/excel/2006/main">
          <x14:cfRule type="cellIs" priority="88" operator="greaterThan" id="{32C7C737-D3B5-4F23-B59F-9E476E9F20F5}">
            <xm:f>'CAT A'!$N$50</xm:f>
            <x14:dxf>
              <fill>
                <patternFill>
                  <bgColor rgb="FFFF0000"/>
                </patternFill>
              </fill>
            </x14:dxf>
          </x14:cfRule>
          <xm:sqref>O21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AF27"/>
  <sheetViews>
    <sheetView topLeftCell="A7" zoomScaleNormal="100" workbookViewId="0">
      <selection activeCell="A8" sqref="A8"/>
    </sheetView>
  </sheetViews>
  <sheetFormatPr baseColWidth="10" defaultColWidth="11.42578125" defaultRowHeight="15" x14ac:dyDescent="0.25"/>
  <cols>
    <col min="1" max="1" width="6" bestFit="1" customWidth="1"/>
    <col min="2" max="2" width="18.85546875" bestFit="1" customWidth="1"/>
    <col min="3" max="3" width="15" bestFit="1" customWidth="1"/>
    <col min="4" max="5" width="20" bestFit="1" customWidth="1"/>
    <col min="6" max="6" width="10" customWidth="1"/>
    <col min="7" max="7" width="10" bestFit="1" customWidth="1"/>
    <col min="8" max="8" width="13.5703125" customWidth="1"/>
    <col min="9" max="9" width="24.28515625" customWidth="1"/>
    <col min="10" max="10" width="10.42578125" bestFit="1" customWidth="1"/>
    <col min="11" max="11" width="12" customWidth="1"/>
  </cols>
  <sheetData>
    <row r="3" spans="1:18" ht="15.75" thickBot="1" x14ac:dyDescent="0.3"/>
    <row r="4" spans="1:18" ht="22.5" customHeight="1" x14ac:dyDescent="0.35">
      <c r="C4" s="182" t="s">
        <v>28</v>
      </c>
      <c r="D4" s="183"/>
      <c r="E4" s="183"/>
      <c r="F4" s="183"/>
      <c r="G4" s="183"/>
      <c r="H4" s="183"/>
      <c r="I4" s="183"/>
      <c r="J4" s="183"/>
      <c r="K4" s="183"/>
      <c r="L4" s="183"/>
      <c r="M4" s="183"/>
      <c r="N4" s="183"/>
      <c r="O4" s="183"/>
      <c r="P4" s="183"/>
      <c r="Q4" s="183"/>
      <c r="R4" s="184"/>
    </row>
    <row r="5" spans="1:18" ht="22.5" customHeight="1" x14ac:dyDescent="0.35">
      <c r="C5" s="185" t="s">
        <v>30</v>
      </c>
      <c r="D5" s="186"/>
      <c r="E5" s="186"/>
      <c r="F5" s="186"/>
      <c r="G5" s="186"/>
      <c r="H5" s="186"/>
      <c r="I5" s="186"/>
      <c r="J5" s="186"/>
      <c r="K5" s="186"/>
      <c r="L5" s="186"/>
      <c r="M5" s="186"/>
      <c r="N5" s="186"/>
      <c r="O5" s="186"/>
      <c r="P5" s="186"/>
      <c r="Q5" s="186"/>
      <c r="R5" s="187"/>
    </row>
    <row r="6" spans="1:18" ht="21.75" thickBot="1" x14ac:dyDescent="0.3">
      <c r="C6" s="188" t="s">
        <v>9</v>
      </c>
      <c r="D6" s="189"/>
      <c r="E6" s="189"/>
      <c r="F6" s="189"/>
      <c r="G6" s="189"/>
      <c r="H6" s="189"/>
      <c r="I6" s="189"/>
      <c r="J6" s="189"/>
      <c r="K6" s="189"/>
      <c r="L6" s="189"/>
      <c r="M6" s="189"/>
      <c r="N6" s="189"/>
      <c r="O6" s="189"/>
      <c r="P6" s="189"/>
      <c r="Q6" s="189"/>
      <c r="R6" s="190"/>
    </row>
    <row r="7" spans="1:18" x14ac:dyDescent="0.25">
      <c r="C7" s="1"/>
    </row>
    <row r="8" spans="1:18" x14ac:dyDescent="0.25">
      <c r="A8" s="105" t="s">
        <v>120</v>
      </c>
    </row>
    <row r="9" spans="1:18" x14ac:dyDescent="0.25">
      <c r="A9" s="40" t="s">
        <v>31</v>
      </c>
      <c r="F9" s="1"/>
      <c r="G9" s="1"/>
      <c r="H9" s="1"/>
      <c r="I9" s="1"/>
      <c r="J9" s="1"/>
    </row>
    <row r="10" spans="1:18" x14ac:dyDescent="0.25">
      <c r="A10" t="s">
        <v>7</v>
      </c>
      <c r="E10" s="41" t="s">
        <v>10</v>
      </c>
      <c r="F10" s="1"/>
      <c r="G10" s="1"/>
      <c r="H10" s="1"/>
      <c r="I10" s="1"/>
      <c r="J10" s="1"/>
    </row>
    <row r="11" spans="1:18" x14ac:dyDescent="0.25">
      <c r="A11" t="s">
        <v>8</v>
      </c>
      <c r="E11" s="41" t="s">
        <v>39</v>
      </c>
    </row>
    <row r="12" spans="1:18" ht="15.75" thickBot="1" x14ac:dyDescent="0.3"/>
    <row r="13" spans="1:18" ht="22.5" customHeight="1" x14ac:dyDescent="0.25">
      <c r="A13" s="191" t="s">
        <v>46</v>
      </c>
      <c r="B13" s="192"/>
      <c r="C13" s="192"/>
      <c r="D13" s="192"/>
      <c r="E13" s="192"/>
      <c r="F13" s="192"/>
      <c r="G13" s="192"/>
      <c r="H13" s="193"/>
      <c r="I13" s="194" t="s">
        <v>47</v>
      </c>
      <c r="J13" s="195"/>
      <c r="K13" s="195"/>
      <c r="L13" s="195"/>
      <c r="M13" s="195"/>
      <c r="N13" s="195"/>
      <c r="O13" s="195"/>
      <c r="P13" s="195"/>
      <c r="Q13" s="196"/>
      <c r="R13" s="205" t="s">
        <v>48</v>
      </c>
    </row>
    <row r="14" spans="1:18" s="10" customFormat="1" ht="55.5" customHeight="1" x14ac:dyDescent="0.25">
      <c r="A14" s="178" t="s">
        <v>0</v>
      </c>
      <c r="B14" s="180" t="s">
        <v>1</v>
      </c>
      <c r="C14" s="180" t="s">
        <v>2</v>
      </c>
      <c r="D14" s="180" t="s">
        <v>16</v>
      </c>
      <c r="E14" s="176" t="s">
        <v>32</v>
      </c>
      <c r="F14" s="176" t="s">
        <v>3</v>
      </c>
      <c r="G14" s="197" t="s">
        <v>91</v>
      </c>
      <c r="H14" s="199" t="s">
        <v>49</v>
      </c>
      <c r="I14" s="201" t="s">
        <v>17</v>
      </c>
      <c r="J14" s="203" t="s">
        <v>18</v>
      </c>
      <c r="K14" s="210" t="s">
        <v>4</v>
      </c>
      <c r="L14" s="211"/>
      <c r="M14" s="211"/>
      <c r="N14" s="210" t="s">
        <v>15</v>
      </c>
      <c r="O14" s="211"/>
      <c r="P14" s="203" t="s">
        <v>50</v>
      </c>
      <c r="Q14" s="208" t="s">
        <v>51</v>
      </c>
      <c r="R14" s="206"/>
    </row>
    <row r="15" spans="1:18" s="10" customFormat="1" ht="55.5" customHeight="1" x14ac:dyDescent="0.25">
      <c r="A15" s="179"/>
      <c r="B15" s="181"/>
      <c r="C15" s="181"/>
      <c r="D15" s="181"/>
      <c r="E15" s="177"/>
      <c r="F15" s="177"/>
      <c r="G15" s="198"/>
      <c r="H15" s="200"/>
      <c r="I15" s="202"/>
      <c r="J15" s="204"/>
      <c r="K15" s="25" t="s">
        <v>92</v>
      </c>
      <c r="L15" s="25" t="s">
        <v>93</v>
      </c>
      <c r="M15" s="25" t="s">
        <v>5</v>
      </c>
      <c r="N15" s="25" t="s">
        <v>94</v>
      </c>
      <c r="O15" s="25" t="s">
        <v>6</v>
      </c>
      <c r="P15" s="204"/>
      <c r="Q15" s="209"/>
      <c r="R15" s="207"/>
    </row>
    <row r="16" spans="1:18" ht="37.5" customHeight="1" x14ac:dyDescent="0.25">
      <c r="A16" s="215" t="s">
        <v>111</v>
      </c>
      <c r="B16" s="216"/>
      <c r="C16" s="216"/>
      <c r="D16" s="216"/>
      <c r="E16" s="216"/>
      <c r="F16" s="216"/>
      <c r="G16" s="216"/>
      <c r="H16" s="216"/>
      <c r="I16" s="216"/>
      <c r="J16" s="216"/>
      <c r="K16" s="216"/>
      <c r="L16" s="216"/>
      <c r="M16" s="216"/>
      <c r="N16" s="216"/>
      <c r="O16" s="216"/>
      <c r="P16" s="216"/>
      <c r="Q16" s="216"/>
      <c r="R16" s="217"/>
    </row>
    <row r="17" spans="1:32" s="10" customFormat="1" ht="24" customHeight="1" x14ac:dyDescent="0.25">
      <c r="A17" s="14"/>
      <c r="B17" s="15"/>
      <c r="C17" s="15"/>
      <c r="D17" s="15"/>
      <c r="E17" s="18">
        <v>100</v>
      </c>
      <c r="F17" s="6">
        <v>100</v>
      </c>
      <c r="G17" s="18"/>
      <c r="H17" s="62">
        <f>+G17*12</f>
        <v>0</v>
      </c>
      <c r="I17" s="20"/>
      <c r="J17" s="6">
        <v>1</v>
      </c>
      <c r="K17" s="7">
        <f>11340*E17/F17</f>
        <v>11340</v>
      </c>
      <c r="L17" s="7">
        <f t="shared" ref="L17:L18" si="0">+K17/12</f>
        <v>945</v>
      </c>
      <c r="M17" s="22"/>
      <c r="N17" s="7">
        <f>1260*E17/F17</f>
        <v>1260</v>
      </c>
      <c r="O17" s="18"/>
      <c r="P17" s="6">
        <f>+M17+(O17/12)</f>
        <v>0</v>
      </c>
      <c r="Q17" s="36">
        <f>+P17*12</f>
        <v>0</v>
      </c>
      <c r="R17" s="8">
        <f>+Q17-H17</f>
        <v>0</v>
      </c>
      <c r="S17" s="9"/>
      <c r="T17" s="9"/>
      <c r="U17" s="9"/>
      <c r="V17" s="9"/>
      <c r="W17" s="9"/>
      <c r="X17" s="9"/>
      <c r="Y17" s="9"/>
      <c r="Z17" s="9"/>
      <c r="AA17" s="9"/>
      <c r="AB17" s="9"/>
      <c r="AC17" s="9"/>
      <c r="AD17" s="9"/>
      <c r="AE17" s="9"/>
      <c r="AF17" s="9"/>
    </row>
    <row r="18" spans="1:32" ht="24" customHeight="1" thickBot="1" x14ac:dyDescent="0.3">
      <c r="A18" s="16"/>
      <c r="B18" s="17"/>
      <c r="C18" s="17"/>
      <c r="D18" s="17"/>
      <c r="E18" s="19">
        <v>100</v>
      </c>
      <c r="F18" s="11">
        <v>100</v>
      </c>
      <c r="G18" s="19"/>
      <c r="H18" s="63">
        <f>+G18*12</f>
        <v>0</v>
      </c>
      <c r="I18" s="21"/>
      <c r="J18" s="11">
        <v>2</v>
      </c>
      <c r="K18" s="12">
        <f>10800*E18/F18</f>
        <v>10800</v>
      </c>
      <c r="L18" s="12">
        <f t="shared" si="0"/>
        <v>900</v>
      </c>
      <c r="M18" s="23"/>
      <c r="N18" s="12">
        <f>1200*E18/F18</f>
        <v>1200</v>
      </c>
      <c r="O18" s="19"/>
      <c r="P18" s="11">
        <f t="shared" ref="P18" si="1">+M18+(O18/12)</f>
        <v>0</v>
      </c>
      <c r="Q18" s="59">
        <f>+P18*12</f>
        <v>0</v>
      </c>
      <c r="R18" s="13">
        <f>+Q18-H18</f>
        <v>0</v>
      </c>
    </row>
    <row r="19" spans="1:32" ht="14.45" customHeight="1" x14ac:dyDescent="0.25"/>
    <row r="20" spans="1:32" x14ac:dyDescent="0.25">
      <c r="A20" t="s">
        <v>40</v>
      </c>
    </row>
    <row r="21" spans="1:32" x14ac:dyDescent="0.25">
      <c r="A21" s="33" t="s">
        <v>11</v>
      </c>
      <c r="B21" t="s">
        <v>54</v>
      </c>
    </row>
    <row r="22" spans="1:32" x14ac:dyDescent="0.25">
      <c r="A22" s="33" t="s">
        <v>12</v>
      </c>
      <c r="B22" t="s">
        <v>55</v>
      </c>
    </row>
    <row r="23" spans="1:32" x14ac:dyDescent="0.25">
      <c r="A23" s="33" t="s">
        <v>13</v>
      </c>
      <c r="B23" t="s">
        <v>56</v>
      </c>
    </row>
    <row r="24" spans="1:32" x14ac:dyDescent="0.25">
      <c r="A24" s="33" t="s">
        <v>14</v>
      </c>
      <c r="B24" t="s">
        <v>76</v>
      </c>
    </row>
    <row r="25" spans="1:32" x14ac:dyDescent="0.25">
      <c r="A25" s="33" t="s">
        <v>52</v>
      </c>
      <c r="B25" t="s">
        <v>83</v>
      </c>
    </row>
    <row r="26" spans="1:32" x14ac:dyDescent="0.25">
      <c r="A26" s="33" t="s">
        <v>57</v>
      </c>
      <c r="B26" t="s">
        <v>41</v>
      </c>
    </row>
    <row r="27" spans="1:32" x14ac:dyDescent="0.25">
      <c r="A27" s="33" t="s">
        <v>58</v>
      </c>
      <c r="B27" t="s">
        <v>53</v>
      </c>
    </row>
  </sheetData>
  <sheetProtection selectLockedCells="1"/>
  <sortState xmlns:xlrd2="http://schemas.microsoft.com/office/spreadsheetml/2017/richdata2" ref="A3:Q70">
    <sortCondition ref="D2:D70"/>
  </sortState>
  <mergeCells count="21">
    <mergeCell ref="G14:G15"/>
    <mergeCell ref="F14:F15"/>
    <mergeCell ref="E14:E15"/>
    <mergeCell ref="D14:D15"/>
    <mergeCell ref="C14:C15"/>
    <mergeCell ref="A16:R16"/>
    <mergeCell ref="C4:R4"/>
    <mergeCell ref="C5:R5"/>
    <mergeCell ref="C6:R6"/>
    <mergeCell ref="I13:Q13"/>
    <mergeCell ref="R13:R15"/>
    <mergeCell ref="P14:P15"/>
    <mergeCell ref="Q14:Q15"/>
    <mergeCell ref="B14:B15"/>
    <mergeCell ref="A14:A15"/>
    <mergeCell ref="A13:H13"/>
    <mergeCell ref="K14:M14"/>
    <mergeCell ref="N14:O14"/>
    <mergeCell ref="I14:I15"/>
    <mergeCell ref="J14:J15"/>
    <mergeCell ref="H14:H15"/>
  </mergeCells>
  <conditionalFormatting sqref="M17">
    <cfRule type="cellIs" dxfId="3" priority="6" operator="greaterThan">
      <formula>$L$17</formula>
    </cfRule>
  </conditionalFormatting>
  <conditionalFormatting sqref="M18">
    <cfRule type="cellIs" dxfId="2" priority="1" operator="greaterThan">
      <formula>$L$18</formula>
    </cfRule>
  </conditionalFormatting>
  <conditionalFormatting sqref="O17">
    <cfRule type="cellIs" dxfId="1" priority="4" operator="greaterThan">
      <formula>$N$17</formula>
    </cfRule>
  </conditionalFormatting>
  <conditionalFormatting sqref="O18">
    <cfRule type="cellIs" dxfId="0" priority="3" operator="greaterThan">
      <formula>$N$18</formula>
    </cfRule>
  </conditionalFormatting>
  <pageMargins left="0" right="0" top="0.59055118110236227" bottom="0.39370078740157483" header="0.51181102362204722" footer="0.51181102362204722"/>
  <pageSetup paperSize="9" scale="60" fitToHeight="0" orientation="landscape" r:id="rId1"/>
  <headerFooter>
    <oddHeader xml:space="preserve">&amp;R&amp;8REMUNERATIONS / CHOMAGE
SIMULATEUR RIFSEEP
</oddHeader>
    <oddFooter>&amp;C&amp;8Centre de Gestion de la Fonction Publique Territoriale de la Gironde
Immeuble HORIOPOLIS - 25 rue du Cardinal Richaud - CS 10019 - 33049 Bordeaux cedex
Téléphone : 05.56.11.94.30.
cdg33@cdg33.fr - www.cdg33.fr&amp;R&amp;8&amp;P/&amp;N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ation siteweb" ma:contentTypeID="0x010100DE67B4170B45E24899E1F0558CDB95BB00E204C32A15D438468B5F9DDF03213F0D" ma:contentTypeVersion="13" ma:contentTypeDescription="" ma:contentTypeScope="" ma:versionID="bfc4b555f19a9b7c1484e8c2eb679744">
  <xsd:schema xmlns:xsd="http://www.w3.org/2001/XMLSchema" xmlns:xs="http://www.w3.org/2001/XMLSchema" xmlns:p="http://schemas.microsoft.com/office/2006/metadata/properties" xmlns:ns2="d13cbe4f-1448-46a5-af3f-2daad8b9242e" xmlns:ns3="6fe09545-cdc4-43a9-9da5-abd37ca73394" xmlns:ns4="86258b37-e61f-4aea-aa21-1b74290c6558" targetNamespace="http://schemas.microsoft.com/office/2006/metadata/properties" ma:root="true" ma:fieldsID="4539b48b67fa00205fc0e7306ddee693" ns2:_="" ns3:_="" ns4:_="">
    <xsd:import namespace="d13cbe4f-1448-46a5-af3f-2daad8b9242e"/>
    <xsd:import namespace="6fe09545-cdc4-43a9-9da5-abd37ca73394"/>
    <xsd:import namespace="86258b37-e61f-4aea-aa21-1b74290c6558"/>
    <xsd:element name="properties">
      <xsd:complexType>
        <xsd:sequence>
          <xsd:element name="documentManagement">
            <xsd:complexType>
              <xsd:all>
                <xsd:element ref="ns2:m758ac0241a94e4d98028cb60ff1e2dc" minOccurs="0"/>
                <xsd:element ref="ns2:TaxCatchAll" minOccurs="0"/>
                <xsd:element ref="ns2:TaxCatchAllLabel" minOccurs="0"/>
                <xsd:element ref="ns2:c2084f14729a434b9e63fa47cbfacf48" minOccurs="0"/>
                <xsd:element ref="ns2:od9de02ed0334f4c81549240fd5dbd7b" minOccurs="0"/>
                <xsd:element ref="ns3:CATEGORIE" minOccurs="0"/>
                <xsd:element ref="ns3:Description_x0020_site_x0020_internet" minOccurs="0"/>
                <xsd:element ref="ns3:Thème_x0020_site_x0020_internet" minOccurs="0"/>
                <xsd:element ref="ns4:MediaServiceMetadata" minOccurs="0"/>
                <xsd:element ref="ns4:MediaServiceFastMetadata" minOccurs="0"/>
                <xsd:element ref="ns3:Thème_x0020_2_x0020_site_x0020_internet" minOccurs="0"/>
                <xsd:element ref="ns3:Thème_x0020_3_x0020_site_x0020_internet" minOccurs="0"/>
                <xsd:element ref="ns3:Tag" minOccurs="0"/>
                <xsd:element ref="ns4:MediaServiceObjectDetectorVersions" minOccurs="0"/>
                <xsd:element ref="ns4:MediaServiceSearchProperties" minOccurs="0"/>
                <xsd:element ref="ns3:dce64921054a4cfeb178169aa5c80488" minOccurs="0"/>
                <xsd:element ref="ns3:Origine" minOccurs="0"/>
                <xsd:element ref="ns3:Date_x0020_de_x0020_publication" minOccurs="0"/>
                <xsd:element ref="ns3:Date_x0020_de_x0020_dépublication" minOccurs="0"/>
                <xsd:element ref="ns3:A_x0020_publier_x002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3cbe4f-1448-46a5-af3f-2daad8b9242e" elementFormDefault="qualified">
    <xsd:import namespace="http://schemas.microsoft.com/office/2006/documentManagement/types"/>
    <xsd:import namespace="http://schemas.microsoft.com/office/infopath/2007/PartnerControls"/>
    <xsd:element name="m758ac0241a94e4d98028cb60ff1e2dc" ma:index="8" nillable="true" ma:taxonomy="true" ma:internalName="m758ac0241a94e4d98028cb60ff1e2dc" ma:taxonomyFieldName="DMS_TypeOfPublication" ma:displayName="Type de publication" ma:readOnly="false" ma:default="48;#Privé|9d61055b-725b-4297-9a77-8c5caa518546" ma:fieldId="{6758ac02-41a9-4e4d-9802-8cb60ff1e2dc}" ma:sspId="080acc9f-a124-4651-8c21-27ed651001c5" ma:termSetId="ca3a1a44-57b8-4c34-9a94-530c02824ee0"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47ecb9e9-5b9c-494a-99e3-3d1aa0cc42d8}" ma:internalName="TaxCatchAll" ma:showField="CatchAllData" ma:web="6fe09545-cdc4-43a9-9da5-abd37ca7339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7ecb9e9-5b9c-494a-99e3-3d1aa0cc42d8}" ma:internalName="TaxCatchAllLabel" ma:readOnly="true" ma:showField="CatchAllDataLabel" ma:web="6fe09545-cdc4-43a9-9da5-abd37ca73394">
      <xsd:complexType>
        <xsd:complexContent>
          <xsd:extension base="dms:MultiChoiceLookup">
            <xsd:sequence>
              <xsd:element name="Value" type="dms:Lookup" maxOccurs="unbounded" minOccurs="0" nillable="true"/>
            </xsd:sequence>
          </xsd:extension>
        </xsd:complexContent>
      </xsd:complexType>
    </xsd:element>
    <xsd:element name="c2084f14729a434b9e63fa47cbfacf48" ma:index="12" nillable="true" ma:taxonomy="true" ma:internalName="c2084f14729a434b9e63fa47cbfacf48" ma:taxonomyFieldName="DMS_WebsiteTheme" ma:displayName="Thème site internet" ma:default="" ma:fieldId="{c2084f14-729a-434b-9e63-fa47cbfacf48}" ma:sspId="080acc9f-a124-4651-8c21-27ed651001c5" ma:termSetId="0926a811-4997-4940-a7bf-257291b42ae0" ma:anchorId="d21848bf-9b1a-471f-8a00-df1b051567e1" ma:open="false" ma:isKeyword="false">
      <xsd:complexType>
        <xsd:sequence>
          <xsd:element ref="pc:Terms" minOccurs="0" maxOccurs="1"/>
        </xsd:sequence>
      </xsd:complexType>
    </xsd:element>
    <xsd:element name="od9de02ed0334f4c81549240fd5dbd7b" ma:index="14" nillable="true" ma:taxonomy="true" ma:internalName="od9de02ed0334f4c81549240fd5dbd7b" ma:taxonomyFieldName="DMS_Tag" ma:displayName="Tag" ma:default="" ma:fieldId="{8d9de02e-d033-4f4c-8154-9240fd5dbd7b}" ma:sspId="080acc9f-a124-4651-8c21-27ed651001c5" ma:termSetId="0926a811-4997-4940-a7bf-257291b42ae0" ma:anchorId="ec35e376-ce5e-4b45-98a9-720695d2112f"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e09545-cdc4-43a9-9da5-abd37ca73394" elementFormDefault="qualified">
    <xsd:import namespace="http://schemas.microsoft.com/office/2006/documentManagement/types"/>
    <xsd:import namespace="http://schemas.microsoft.com/office/infopath/2007/PartnerControls"/>
    <xsd:element name="CATEGORIE" ma:index="16" nillable="true" ma:displayName="Catégorie site internet" ma:format="Dropdown" ma:internalName="CATEGORIE">
      <xsd:simpleType>
        <xsd:restriction base="dms:Choice">
          <xsd:enumeration value="CDG33"/>
          <xsd:enumeration value="Assurance et protection sociale"/>
          <xsd:enumeration value="Concours et examens"/>
          <xsd:enumeration value="Départ et fin de fonction"/>
          <xsd:enumeration value="Déroulement de carrière"/>
          <xsd:enumeration value="Dialogue social"/>
          <xsd:enumeration value="Données sociales"/>
          <xsd:enumeration value="Droits et obligations"/>
          <xsd:enumeration value="Emploi territorial"/>
          <xsd:enumeration value="Formations"/>
          <xsd:enumeration value="Instances médicales"/>
          <xsd:enumeration value="Médecine et prévention"/>
          <xsd:enumeration value="Mobilité"/>
          <xsd:enumeration value="Recrutement"/>
          <xsd:enumeration value="Rémunération"/>
          <xsd:enumeration value="Signalements et Médiations"/>
          <xsd:enumeration value="Temps de travail"/>
        </xsd:restriction>
      </xsd:simpleType>
    </xsd:element>
    <xsd:element name="Description_x0020_site_x0020_internet" ma:index="17" nillable="true" ma:displayName="Description site internet" ma:default="" ma:internalName="Description_x0020_site_x0020_internet">
      <xsd:simpleType>
        <xsd:restriction base="dms:Note">
          <xsd:maxLength value="255"/>
        </xsd:restriction>
      </xsd:simpleType>
    </xsd:element>
    <xsd:element name="Thème_x0020_site_x0020_internet" ma:index="18" nillable="true" ma:displayName="Thème 1 site internet" ma:format="RadioButtons" ma:internalName="Th_x00e8_me_x0020_site_x0020_internet">
      <xsd:simpleType>
        <xsd:restriction base="dms:Choice">
          <xsd:enumeration value="Annales"/>
          <xsd:enumeration value="Arrêtés"/>
          <xsd:enumeration value="Avis"/>
          <xsd:enumeration value="Bilans et Rapports"/>
          <xsd:enumeration value="Calendriers"/>
          <xsd:enumeration value="Circulaires"/>
          <xsd:enumeration value="Constitution de dossier"/>
          <xsd:enumeration value="Délibérations"/>
          <xsd:enumeration value="Documentation générale"/>
          <xsd:enumeration value="FAQ"/>
          <xsd:enumeration value="Fiches techniques"/>
          <xsd:enumeration value="Formulaire"/>
          <xsd:enumeration value="Listes"/>
          <xsd:enumeration value="Mag Rh mutualisé"/>
          <xsd:enumeration value="Modèle de convention"/>
          <xsd:enumeration value="Modèles"/>
          <xsd:enumeration value="Modèles d'actes"/>
          <xsd:enumeration value="Modèles de contrat"/>
          <xsd:enumeration value="Modèles de délibération"/>
          <xsd:enumeration value="Notes de cadrage"/>
          <xsd:enumeration value="Notices"/>
          <xsd:enumeration value="Plan"/>
          <xsd:enumeration value="Procédures"/>
          <xsd:enumeration value="Procès verbal"/>
          <xsd:enumeration value="Rapports de jury"/>
          <xsd:enumeration value="Réglementation"/>
          <xsd:enumeration value="Simulateur"/>
          <xsd:enumeration value="Tableaux"/>
        </xsd:restriction>
      </xsd:simpleType>
    </xsd:element>
    <xsd:element name="Thème_x0020_2_x0020_site_x0020_internet" ma:index="21" nillable="true" ma:displayName="Thème 2 site internet" ma:default="" ma:format="Dropdown" ma:internalName="Th_x00e8_me_x0020_2_x0020_site_x0020_internet">
      <xsd:simpleType>
        <xsd:restriction base="dms:Choice">
          <xsd:enumeration value="Choix 1"/>
          <xsd:enumeration value="Choix 2"/>
          <xsd:enumeration value="Choix 3"/>
          <xsd:enumeration value="Choix 4"/>
          <xsd:enumeration value="Choix 5"/>
        </xsd:restriction>
      </xsd:simpleType>
    </xsd:element>
    <xsd:element name="Thème_x0020_3_x0020_site_x0020_internet" ma:index="22" nillable="true" ma:displayName="Thème 3 site internet" ma:default="" ma:format="Dropdown" ma:internalName="Th_x00e8_me_x0020_3_x0020_site_x0020_internet">
      <xsd:simpleType>
        <xsd:restriction base="dms:Choice">
          <xsd:enumeration value="Choix 1"/>
          <xsd:enumeration value="Choix 2"/>
          <xsd:enumeration value="Choix 3"/>
          <xsd:enumeration value="Choix 4"/>
          <xsd:enumeration value="Choix 5"/>
          <xsd:enumeration value="Choix 6"/>
        </xsd:restriction>
      </xsd:simpleType>
    </xsd:element>
    <xsd:element name="Tag" ma:index="23" nillable="true" ma:displayName="Tag" ma:format="Dropdown" ma:internalName="Tag">
      <xsd:simpleType>
        <xsd:restriction base="dms:Choice">
          <xsd:enumeration value="Abandon de poste"/>
          <xsd:enumeration value="Absences"/>
          <xsd:enumeration value="Accès à l'emploi territorial"/>
          <xsd:enumeration value="AEP"/>
          <xsd:enumeration value="Agents"/>
          <xsd:enumeration value="Agents contractuels"/>
          <xsd:enumeration value="Anticipation RH"/>
          <xsd:enumeration value="Apprentissage"/>
          <xsd:enumeration value="Archives"/>
          <xsd:enumeration value="ASA"/>
          <xsd:enumeration value="Assurance statutaire"/>
          <xsd:enumeration value="Autres motifs"/>
          <xsd:enumeration value="Avancement de grade"/>
          <xsd:enumeration value="Avantages en nature"/>
          <xsd:enumeration value="Bourse de l'emploi"/>
          <xsd:enumeration value="CAP / CCP"/>
          <xsd:enumeration value="Catégorie d'emploi"/>
          <xsd:enumeration value="CDG33"/>
          <xsd:enumeration value="Certificat professionnel"/>
          <xsd:enumeration value="Chômage"/>
          <xsd:enumeration value="Compte épargne temps"/>
          <xsd:enumeration value="Concours"/>
          <xsd:enumeration value="Congés"/>
          <xsd:enumeration value="Congés pour raison de santé"/>
          <xsd:enumeration value="Conseil d'administration"/>
          <xsd:enumeration value="Conseil de discipline"/>
          <xsd:enumeration value="Conseil en recrutement"/>
          <xsd:enumeration value="Conseil médical formation plénière"/>
          <xsd:enumeration value="Conseil médical formation restreinte"/>
          <xsd:enumeration value="Coopération régionale"/>
          <xsd:enumeration value="CST"/>
          <xsd:enumeration value="Demission"/>
          <xsd:enumeration value="Déontologue"/>
          <xsd:enumeration value="Détachement"/>
          <xsd:enumeration value="Dialogue social"/>
          <xsd:enumeration value="Diplôme universitaire"/>
          <xsd:enumeration value="Disponibilité"/>
          <xsd:enumeration value="Dossier individuel"/>
          <xsd:enumeration value="Droit syndical"/>
          <xsd:enumeration value="Droits"/>
          <xsd:enumeration value="Emploi territorial"/>
          <xsd:enumeration value="Emplois non permanents"/>
          <xsd:enumeration value="Emplois permanents"/>
          <xsd:enumeration value="Entretien profesionnel"/>
          <xsd:enumeration value="Examens"/>
          <xsd:enumeration value="Filière Administrative"/>
          <xsd:enumeration value="Filière Animation"/>
          <xsd:enumeration value="Filière Culturelle"/>
          <xsd:enumeration value="Filière Médico-sociale"/>
          <xsd:enumeration value="Filière Sapeurs-pompiers"/>
          <xsd:enumeration value="Filière Sécurité"/>
          <xsd:enumeration value="Filière Technique"/>
          <xsd:enumeration value="Filières"/>
          <xsd:enumeration value="Formation"/>
          <xsd:enumeration value="Frais de déplacement"/>
          <xsd:enumeration value="Gpeec"/>
          <xsd:enumeration value="Handicap"/>
          <xsd:enumeration value="Horaires"/>
          <xsd:enumeration value="Inaptitude"/>
          <xsd:enumeration value="Inscriptions"/>
          <xsd:enumeration value="Intégration directe"/>
          <xsd:enumeration value="Licence professionnelle"/>
          <xsd:enumeration value="Licenciement"/>
          <xsd:enumeration value="Lieux de concours"/>
          <xsd:enumeration value="Listes d'aptitudes"/>
          <xsd:enumeration value="Maintien dans l'emploi"/>
          <xsd:enumeration value="Médécine préventive"/>
          <xsd:enumeration value="Médiations"/>
          <xsd:enumeration value="Mise à disposition"/>
          <xsd:enumeration value="Missions"/>
          <xsd:enumeration value="Mutation"/>
          <xsd:enumeration value="Obligations"/>
          <xsd:enumeration value="Offre de service"/>
          <xsd:enumeration value="Pilotage RH"/>
          <xsd:enumeration value="PPR"/>
          <xsd:enumeration value="Prévoyance"/>
          <xsd:enumeration value="Primes et indemnités"/>
          <xsd:enumeration value="Promotion interne"/>
          <xsd:enumeration value="Psychologue"/>
          <xsd:enumeration value="Rapport d'activité"/>
          <xsd:enumeration value="Recrutement"/>
          <xsd:enumeration value="Régime indemnitaire"/>
          <xsd:enumeration value="Remplacement et renfort"/>
          <xsd:enumeration value="Rémunération"/>
          <xsd:enumeration value="Retraite"/>
          <xsd:enumeration value="RIFSEEP"/>
          <xsd:enumeration value="Risques profesionnels"/>
          <xsd:enumeration value="Santé"/>
          <xsd:enumeration value="Secrétaire de mairie"/>
          <xsd:enumeration value="Signalements"/>
          <xsd:enumeration value="Télétravail"/>
          <xsd:enumeration value="Temps de travail"/>
          <xsd:enumeration value="Traitement indicidiaire"/>
          <xsd:enumeration value="Lignes directrices gestion"/>
          <xsd:enumeration value="Elections professionnelles"/>
        </xsd:restriction>
      </xsd:simpleType>
    </xsd:element>
    <xsd:element name="dce64921054a4cfeb178169aa5c80488" ma:index="26" nillable="true" ma:taxonomy="true" ma:internalName="dce64921054a4cfeb178169aa5c80488" ma:taxonomyFieldName="Nature" ma:displayName="Nature" ma:default="" ma:fieldId="{dce64921-054a-4cfe-b178-169aa5c80488}" ma:sspId="080acc9f-a124-4651-8c21-27ed651001c5" ma:termSetId="fac78ca5-a9a4-4db7-8b38-6c618f8445d6" ma:anchorId="00000000-0000-0000-0000-000000000000" ma:open="false" ma:isKeyword="false">
      <xsd:complexType>
        <xsd:sequence>
          <xsd:element ref="pc:Terms" minOccurs="0" maxOccurs="1"/>
        </xsd:sequence>
      </xsd:complexType>
    </xsd:element>
    <xsd:element name="Origine" ma:index="28" nillable="true" ma:displayName="Origine" ma:list="UserInfo" ma:internalName="Origi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de_x0020_publication" ma:index="29" nillable="true" ma:displayName="Date de publication" ma:default="" ma:format="DateOnly" ma:internalName="Date_x0020_de_x0020_publication">
      <xsd:simpleType>
        <xsd:restriction base="dms:DateTime"/>
      </xsd:simpleType>
    </xsd:element>
    <xsd:element name="Date_x0020_de_x0020_dépublication" ma:index="30" nillable="true" ma:displayName="Date de dépublication" ma:default="" ma:format="DateOnly" ma:internalName="Date_x0020_de_x0020_d_x00e9_publication">
      <xsd:simpleType>
        <xsd:restriction base="dms:DateTime"/>
      </xsd:simpleType>
    </xsd:element>
    <xsd:element name="A_x0020_publier_x0020_" ma:index="31" nillable="true" ma:displayName="A publier sur site internet" ma:format="Dropdown" ma:internalName="A_x0020_publier_x0020_">
      <xsd:simpleType>
        <xsd:restriction base="dms:Choice">
          <xsd:enumeration value="site internet"/>
          <xsd:enumeration value="site internet pdf"/>
        </xsd:restriction>
      </xsd:simpleType>
    </xsd:element>
  </xsd:schema>
  <xsd:schema xmlns:xsd="http://www.w3.org/2001/XMLSchema" xmlns:xs="http://www.w3.org/2001/XMLSchema" xmlns:dms="http://schemas.microsoft.com/office/2006/documentManagement/types" xmlns:pc="http://schemas.microsoft.com/office/infopath/2007/PartnerControls" targetNamespace="86258b37-e61f-4aea-aa21-1b74290c6558"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_x0020_site_x0020_internet xmlns="6fe09545-cdc4-43a9-9da5-abd37ca73394" xsi:nil="true"/>
    <Tag xmlns="6fe09545-cdc4-43a9-9da5-abd37ca73394">RIFSEEP</Tag>
    <CATEGORIE xmlns="6fe09545-cdc4-43a9-9da5-abd37ca73394">Rémunération</CATEGORIE>
    <Origine xmlns="6fe09545-cdc4-43a9-9da5-abd37ca73394">
      <UserInfo>
        <DisplayName/>
        <AccountId xsi:nil="true"/>
        <AccountType/>
      </UserInfo>
    </Origine>
    <Date_x0020_de_x0020_publication xmlns="6fe09545-cdc4-43a9-9da5-abd37ca73394">2023-10-23T22:00:00+00:00</Date_x0020_de_x0020_publication>
    <Thème_x0020_site_x0020_internet xmlns="6fe09545-cdc4-43a9-9da5-abd37ca73394">Simulateur</Thème_x0020_site_x0020_internet>
    <Date_x0020_de_x0020_dépublication xmlns="6fe09545-cdc4-43a9-9da5-abd37ca73394" xsi:nil="true"/>
    <dce64921054a4cfeb178169aa5c80488 xmlns="6fe09545-cdc4-43a9-9da5-abd37ca73394">
      <Terms xmlns="http://schemas.microsoft.com/office/infopath/2007/PartnerControls"/>
    </dce64921054a4cfeb178169aa5c80488>
    <Thème_x0020_2_x0020_site_x0020_internet xmlns="6fe09545-cdc4-43a9-9da5-abd37ca73394" xsi:nil="true"/>
    <Thème_x0020_3_x0020_site_x0020_internet xmlns="6fe09545-cdc4-43a9-9da5-abd37ca73394" xsi:nil="true"/>
    <A_x0020_publier_x0020_ xmlns="6fe09545-cdc4-43a9-9da5-abd37ca73394">site internet</A_x0020_publier_x0020_>
    <TaxCatchAll xmlns="d13cbe4f-1448-46a5-af3f-2daad8b9242e" xsi:nil="true"/>
    <m758ac0241a94e4d98028cb60ff1e2dc xmlns="d13cbe4f-1448-46a5-af3f-2daad8b9242e">
      <Terms xmlns="http://schemas.microsoft.com/office/infopath/2007/PartnerControls">
        <TermInfo xmlns="http://schemas.microsoft.com/office/infopath/2007/PartnerControls">
          <TermName xmlns="http://schemas.microsoft.com/office/infopath/2007/PartnerControls">Privé</TermName>
          <TermId xmlns="http://schemas.microsoft.com/office/infopath/2007/PartnerControls">9d61055b-725b-4297-9a77-8c5caa518546</TermId>
        </TermInfo>
      </Terms>
    </m758ac0241a94e4d98028cb60ff1e2dc>
    <c2084f14729a434b9e63fa47cbfacf48 xmlns="d13cbe4f-1448-46a5-af3f-2daad8b9242e">
      <Terms xmlns="http://schemas.microsoft.com/office/infopath/2007/PartnerControls"/>
    </c2084f14729a434b9e63fa47cbfacf48>
    <od9de02ed0334f4c81549240fd5dbd7b xmlns="d13cbe4f-1448-46a5-af3f-2daad8b9242e">
      <Terms xmlns="http://schemas.microsoft.com/office/infopath/2007/PartnerControls"/>
    </od9de02ed0334f4c81549240fd5dbd7b>
  </documentManagement>
</p:properties>
</file>

<file path=customXml/item4.xml><?xml version="1.0" encoding="utf-8"?>
<?mso-contentType ?>
<SharedContentType xmlns="Microsoft.SharePoint.Taxonomy.ContentTypeSync" SourceId="080acc9f-a124-4651-8c21-27ed651001c5" ContentTypeId="0x0101" PreviousValue="true"/>
</file>

<file path=customXml/itemProps1.xml><?xml version="1.0" encoding="utf-8"?>
<ds:datastoreItem xmlns:ds="http://schemas.openxmlformats.org/officeDocument/2006/customXml" ds:itemID="{7B659856-7A5A-4BB4-BB31-352D896FDA3F}"/>
</file>

<file path=customXml/itemProps2.xml><?xml version="1.0" encoding="utf-8"?>
<ds:datastoreItem xmlns:ds="http://schemas.openxmlformats.org/officeDocument/2006/customXml" ds:itemID="{D225A3EC-9A0B-4B60-A042-F8AF8BC28668}"/>
</file>

<file path=customXml/itemProps3.xml><?xml version="1.0" encoding="utf-8"?>
<ds:datastoreItem xmlns:ds="http://schemas.openxmlformats.org/officeDocument/2006/customXml" ds:itemID="{FCC4304A-7B6B-44E4-8987-2C259940ECA8}"/>
</file>

<file path=customXml/itemProps4.xml><?xml version="1.0" encoding="utf-8"?>
<ds:datastoreItem xmlns:ds="http://schemas.openxmlformats.org/officeDocument/2006/customXml" ds:itemID="{0F72CBFB-68F7-4BB5-94D2-EB22568546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NOTICE D'UTILISATION</vt:lpstr>
      <vt:lpstr>CAT A</vt:lpstr>
      <vt:lpstr>CAT B</vt:lpstr>
      <vt:lpstr>CAT C</vt:lpstr>
      <vt:lpstr>'CAT A'!Impression_des_titres</vt:lpstr>
      <vt:lpstr>'CAT C'!Impression_des_titres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RIFSEEP : Maximum possibles (agents non logés)</dc:title>
  <dc:creator>REYNAL Lisa</dc:creator>
  <cp:lastModifiedBy>REYNAL Lisa</cp:lastModifiedBy>
  <cp:lastPrinted>2021-03-10T10:29:33Z</cp:lastPrinted>
  <dcterms:created xsi:type="dcterms:W3CDTF">2014-06-17T10:25:52Z</dcterms:created>
  <dcterms:modified xsi:type="dcterms:W3CDTF">2024-07-16T14:25:12Z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Nature">
    <vt:lpwstr/>
  </property>
  <property fmtid="{D5CDD505-2E9C-101B-9397-08002B2CF9AE}" pid="4" name="ContentTypeId">
    <vt:lpwstr>0x010100DE67B4170B45E24899E1F0558CDB95BB00E204C32A15D438468B5F9DDF03213F0D</vt:lpwstr>
  </property>
</Properties>
</file>